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MAHADZIR\KV SHAS\SAINS\EVIDENS PELAJAR\EVIDENS 2017\SESI 2\"/>
    </mc:Choice>
  </mc:AlternateContent>
  <workbookProtection workbookPassword="CE88" lockStructure="1"/>
  <bookViews>
    <workbookView xWindow="0" yWindow="0" windowWidth="20490" windowHeight="775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FIN!$A$7:$K$507</definedName>
    <definedName name="_xlnm._FilterDatabase" localSheetId="2" hidden="1">Kehadiran!$A$7:$U$507</definedName>
    <definedName name="_xlnm._FilterDatabase" localSheetId="3" hidden="1">PB!$A$7:$KB$507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S347" i="17" l="1"/>
  <c r="U347" i="17" s="1"/>
  <c r="R405" i="17"/>
  <c r="R421" i="17"/>
  <c r="S315" i="17"/>
  <c r="U315" i="17" s="1"/>
  <c r="S419" i="17"/>
  <c r="R443" i="17"/>
  <c r="S255" i="17"/>
  <c r="U255" i="17" s="1"/>
  <c r="S325" i="17"/>
  <c r="U325" i="17" s="1"/>
  <c r="S331" i="17"/>
  <c r="U331" i="17" s="1"/>
  <c r="R441" i="17"/>
  <c r="R341" i="17"/>
  <c r="R469" i="17"/>
  <c r="S363" i="17"/>
  <c r="U363" i="17" s="1"/>
  <c r="S305" i="17"/>
  <c r="U305" i="17" s="1"/>
  <c r="S323" i="17"/>
  <c r="U323" i="17" s="1"/>
  <c r="R439" i="17"/>
  <c r="R483" i="17"/>
  <c r="R127" i="17"/>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U329" i="17" s="1"/>
  <c r="S413" i="17"/>
  <c r="U413" i="17" s="1"/>
  <c r="R417" i="17"/>
  <c r="S425" i="17"/>
  <c r="U425" i="17" s="1"/>
  <c r="S427" i="17"/>
  <c r="U427" i="17" s="1"/>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440"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B127" i="15"/>
  <c r="BA127" i="15"/>
  <c r="AZ127" i="15"/>
  <c r="AU127" i="15"/>
  <c r="AT127" i="15"/>
  <c r="AS127" i="15"/>
  <c r="AN127" i="15"/>
  <c r="AM127" i="15"/>
  <c r="AL127" i="15"/>
  <c r="AO127" i="15" s="1"/>
  <c r="AG127" i="15"/>
  <c r="AF127" i="15"/>
  <c r="AE127" i="15"/>
  <c r="AH127" i="15" s="1"/>
  <c r="Z127" i="15"/>
  <c r="Y127" i="15"/>
  <c r="X127" i="15"/>
  <c r="S127" i="15"/>
  <c r="R127" i="15"/>
  <c r="Q127" i="15"/>
  <c r="L127" i="15"/>
  <c r="K127" i="15"/>
  <c r="J127" i="15"/>
  <c r="M127" i="15" s="1"/>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B126" i="15"/>
  <c r="BA126" i="15"/>
  <c r="AZ126" i="15"/>
  <c r="BC126" i="15" s="1"/>
  <c r="AU126" i="15"/>
  <c r="AT126" i="15"/>
  <c r="AS126" i="15"/>
  <c r="AN126" i="15"/>
  <c r="AM126" i="15"/>
  <c r="AL126" i="15"/>
  <c r="AG126" i="15"/>
  <c r="AF126" i="15"/>
  <c r="AE126" i="15"/>
  <c r="Z126" i="15"/>
  <c r="Y126" i="15"/>
  <c r="X126" i="15"/>
  <c r="S126" i="15"/>
  <c r="R126" i="15"/>
  <c r="Q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B125" i="15"/>
  <c r="BA125" i="15"/>
  <c r="AZ125" i="15"/>
  <c r="AU125" i="15"/>
  <c r="AT125" i="15"/>
  <c r="AS125" i="15"/>
  <c r="AV125" i="15" s="1"/>
  <c r="AN125" i="15"/>
  <c r="AM125" i="15"/>
  <c r="AL125" i="15"/>
  <c r="AG125" i="15"/>
  <c r="AF125" i="15"/>
  <c r="AE125" i="15"/>
  <c r="Z125" i="15"/>
  <c r="Y125" i="15"/>
  <c r="X125" i="15"/>
  <c r="S125" i="15"/>
  <c r="R125" i="15"/>
  <c r="Q125" i="15"/>
  <c r="T125" i="15" s="1"/>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B124" i="15"/>
  <c r="BA124" i="15"/>
  <c r="AZ124" i="15"/>
  <c r="AU124" i="15"/>
  <c r="AT124" i="15"/>
  <c r="AS124" i="15"/>
  <c r="AN124" i="15"/>
  <c r="AM124" i="15"/>
  <c r="AL124" i="15"/>
  <c r="AG124" i="15"/>
  <c r="AF124" i="15"/>
  <c r="AE124" i="15"/>
  <c r="Z124" i="15"/>
  <c r="Y124" i="15"/>
  <c r="X124" i="15"/>
  <c r="S124" i="15"/>
  <c r="R124" i="15"/>
  <c r="Q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B123" i="15"/>
  <c r="BA123" i="15"/>
  <c r="AZ123" i="15"/>
  <c r="AU123" i="15"/>
  <c r="AT123" i="15"/>
  <c r="AS123" i="15"/>
  <c r="AN123" i="15"/>
  <c r="AM123" i="15"/>
  <c r="AL123" i="15"/>
  <c r="AO123" i="15" s="1"/>
  <c r="AG123" i="15"/>
  <c r="AF123" i="15"/>
  <c r="AE123" i="15"/>
  <c r="Z123" i="15"/>
  <c r="Y123" i="15"/>
  <c r="X123" i="15"/>
  <c r="S123" i="15"/>
  <c r="R123" i="15"/>
  <c r="Q123" i="15"/>
  <c r="L123" i="15"/>
  <c r="K123" i="15"/>
  <c r="J123" i="15"/>
  <c r="M123" i="15" s="1"/>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B122" i="15"/>
  <c r="BA122" i="15"/>
  <c r="AZ122" i="15"/>
  <c r="AU122" i="15"/>
  <c r="AT122" i="15"/>
  <c r="AS122" i="15"/>
  <c r="AN122" i="15"/>
  <c r="AM122" i="15"/>
  <c r="AO122" i="15" s="1"/>
  <c r="AL122" i="15"/>
  <c r="AG122" i="15"/>
  <c r="AF122" i="15"/>
  <c r="AE122" i="15"/>
  <c r="Z122" i="15"/>
  <c r="Y122" i="15"/>
  <c r="X122" i="15"/>
  <c r="S122" i="15"/>
  <c r="R122" i="15"/>
  <c r="Q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B121" i="15"/>
  <c r="BA121" i="15"/>
  <c r="AZ121" i="15"/>
  <c r="BC121" i="15" s="1"/>
  <c r="AU121" i="15"/>
  <c r="AT121" i="15"/>
  <c r="AS121" i="15"/>
  <c r="AN121" i="15"/>
  <c r="AM121" i="15"/>
  <c r="AL121" i="15"/>
  <c r="AG121" i="15"/>
  <c r="AF121" i="15"/>
  <c r="AE121" i="15"/>
  <c r="Z121" i="15"/>
  <c r="Y121" i="15"/>
  <c r="X121" i="15"/>
  <c r="AA121" i="15" s="1"/>
  <c r="S121" i="15"/>
  <c r="R121" i="15"/>
  <c r="Q121" i="15"/>
  <c r="L121" i="15"/>
  <c r="M121" i="15" s="1"/>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B120" i="15"/>
  <c r="BA120" i="15"/>
  <c r="AZ120" i="15"/>
  <c r="AU120" i="15"/>
  <c r="AT120" i="15"/>
  <c r="AS120" i="15"/>
  <c r="AV120" i="15" s="1"/>
  <c r="AN120" i="15"/>
  <c r="AM120" i="15"/>
  <c r="AL120" i="15"/>
  <c r="AO120" i="15" s="1"/>
  <c r="AG120" i="15"/>
  <c r="AF120" i="15"/>
  <c r="AE120" i="15"/>
  <c r="Z120" i="15"/>
  <c r="Y120" i="15"/>
  <c r="X120" i="15"/>
  <c r="S120" i="15"/>
  <c r="R120" i="15"/>
  <c r="Q120" i="15"/>
  <c r="T120" i="15" s="1"/>
  <c r="L120" i="15"/>
  <c r="K120" i="15"/>
  <c r="J120" i="15"/>
  <c r="M120" i="15" s="1"/>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B119" i="15"/>
  <c r="BA119" i="15"/>
  <c r="AZ119" i="15"/>
  <c r="AU119" i="15"/>
  <c r="AT119" i="15"/>
  <c r="AS119" i="15"/>
  <c r="AN119" i="15"/>
  <c r="AM119" i="15"/>
  <c r="AL119" i="15"/>
  <c r="AO119" i="15" s="1"/>
  <c r="AG119" i="15"/>
  <c r="AF119" i="15"/>
  <c r="AE119" i="15"/>
  <c r="AH119" i="15" s="1"/>
  <c r="Z119" i="15"/>
  <c r="Y119" i="15"/>
  <c r="X119" i="15"/>
  <c r="S119" i="15"/>
  <c r="R119" i="15"/>
  <c r="Q119" i="15"/>
  <c r="L119" i="15"/>
  <c r="K119" i="15"/>
  <c r="J119" i="15"/>
  <c r="M119" i="15" s="1"/>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B118" i="15"/>
  <c r="BA118" i="15"/>
  <c r="AZ118" i="15"/>
  <c r="BC118" i="15" s="1"/>
  <c r="AU118" i="15"/>
  <c r="AT118" i="15"/>
  <c r="AS118" i="15"/>
  <c r="AN118" i="15"/>
  <c r="AM118" i="15"/>
  <c r="AL118" i="15"/>
  <c r="AG118" i="15"/>
  <c r="AF118" i="15"/>
  <c r="AE118" i="15"/>
  <c r="Z118" i="15"/>
  <c r="Y118" i="15"/>
  <c r="X118" i="15"/>
  <c r="AA118" i="15" s="1"/>
  <c r="S118" i="15"/>
  <c r="R118" i="15"/>
  <c r="Q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B117" i="15"/>
  <c r="BA117" i="15"/>
  <c r="AZ117" i="15"/>
  <c r="AU117" i="15"/>
  <c r="AT117" i="15"/>
  <c r="AS117" i="15"/>
  <c r="AN117" i="15"/>
  <c r="AM117" i="15"/>
  <c r="AL117" i="15"/>
  <c r="AG117" i="15"/>
  <c r="AF117" i="15"/>
  <c r="AE117" i="15"/>
  <c r="Z117" i="15"/>
  <c r="Y117" i="15"/>
  <c r="X117" i="15"/>
  <c r="S117" i="15"/>
  <c r="R117" i="15"/>
  <c r="Q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B116" i="15"/>
  <c r="BA116" i="15"/>
  <c r="AZ116" i="15"/>
  <c r="AU116" i="15"/>
  <c r="AT116" i="15"/>
  <c r="AS116" i="15"/>
  <c r="AV116" i="15" s="1"/>
  <c r="AN116" i="15"/>
  <c r="AM116" i="15"/>
  <c r="AL116" i="15"/>
  <c r="AG116" i="15"/>
  <c r="AH116" i="15" s="1"/>
  <c r="AF116" i="15"/>
  <c r="AE116" i="15"/>
  <c r="Z116" i="15"/>
  <c r="Y116" i="15"/>
  <c r="X116" i="15"/>
  <c r="S116" i="15"/>
  <c r="R116" i="15"/>
  <c r="Q116" i="15"/>
  <c r="T116" i="15" s="1"/>
  <c r="L116" i="15"/>
  <c r="K116" i="15"/>
  <c r="J116" i="15"/>
  <c r="M116" i="15" s="1"/>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B115" i="15"/>
  <c r="BA115" i="15"/>
  <c r="AZ115" i="15"/>
  <c r="AU115" i="15"/>
  <c r="AT115" i="15"/>
  <c r="AS115" i="15"/>
  <c r="AN115" i="15"/>
  <c r="AM115" i="15"/>
  <c r="AL115" i="15"/>
  <c r="AG115" i="15"/>
  <c r="AF115" i="15"/>
  <c r="AE115" i="15"/>
  <c r="Z115" i="15"/>
  <c r="Y115" i="15"/>
  <c r="X115" i="15"/>
  <c r="S115" i="15"/>
  <c r="R115" i="15"/>
  <c r="Q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B114" i="15"/>
  <c r="BA114" i="15"/>
  <c r="AZ114" i="15"/>
  <c r="BC114" i="15" s="1"/>
  <c r="AU114" i="15"/>
  <c r="AT114" i="15"/>
  <c r="AS114" i="15"/>
  <c r="AN114" i="15"/>
  <c r="AM114" i="15"/>
  <c r="AL114" i="15"/>
  <c r="AG114" i="15"/>
  <c r="AF114" i="15"/>
  <c r="AE114" i="15"/>
  <c r="Z114" i="15"/>
  <c r="Y114" i="15"/>
  <c r="X114" i="15"/>
  <c r="S114" i="15"/>
  <c r="R114" i="15"/>
  <c r="Q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B113" i="15"/>
  <c r="BA113" i="15"/>
  <c r="AZ113" i="15"/>
  <c r="AU113" i="15"/>
  <c r="AT113" i="15"/>
  <c r="AS113" i="15"/>
  <c r="AN113" i="15"/>
  <c r="AM113" i="15"/>
  <c r="AL113" i="15"/>
  <c r="AG113" i="15"/>
  <c r="AF113" i="15"/>
  <c r="AE113" i="15"/>
  <c r="Z113" i="15"/>
  <c r="Y113" i="15"/>
  <c r="X113" i="15"/>
  <c r="S113" i="15"/>
  <c r="R113" i="15"/>
  <c r="Q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B112" i="15"/>
  <c r="BA112" i="15"/>
  <c r="AZ112" i="15"/>
  <c r="AU112" i="15"/>
  <c r="AT112" i="15"/>
  <c r="AS112" i="15"/>
  <c r="AN112" i="15"/>
  <c r="AM112" i="15"/>
  <c r="AL112" i="15"/>
  <c r="AG112" i="15"/>
  <c r="AF112" i="15"/>
  <c r="AE112" i="15"/>
  <c r="Z112" i="15"/>
  <c r="Y112" i="15"/>
  <c r="X112" i="15"/>
  <c r="S112" i="15"/>
  <c r="R112" i="15"/>
  <c r="Q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B111" i="15"/>
  <c r="BA111" i="15"/>
  <c r="AZ111" i="15"/>
  <c r="AU111" i="15"/>
  <c r="AT111" i="15"/>
  <c r="AS111" i="15"/>
  <c r="AN111" i="15"/>
  <c r="AM111" i="15"/>
  <c r="AL111" i="15"/>
  <c r="AO111" i="15" s="1"/>
  <c r="AG111" i="15"/>
  <c r="AF111" i="15"/>
  <c r="AE111" i="15"/>
  <c r="Z111" i="15"/>
  <c r="Y111" i="15"/>
  <c r="X111" i="15"/>
  <c r="S111" i="15"/>
  <c r="R111" i="15"/>
  <c r="Q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B110" i="15"/>
  <c r="BA110" i="15"/>
  <c r="AZ110" i="15"/>
  <c r="AU110" i="15"/>
  <c r="AT110" i="15"/>
  <c r="AS110" i="15"/>
  <c r="AN110" i="15"/>
  <c r="AM110" i="15"/>
  <c r="AL110" i="15"/>
  <c r="AG110" i="15"/>
  <c r="AF110" i="15"/>
  <c r="AE110" i="15"/>
  <c r="AH110" i="15" s="1"/>
  <c r="Z110" i="15"/>
  <c r="Y110" i="15"/>
  <c r="X110" i="15"/>
  <c r="S110" i="15"/>
  <c r="R110" i="15"/>
  <c r="Q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B109" i="15"/>
  <c r="BA109" i="15"/>
  <c r="AZ109" i="15"/>
  <c r="BC109" i="15" s="1"/>
  <c r="AU109" i="15"/>
  <c r="AT109" i="15"/>
  <c r="AS109" i="15"/>
  <c r="AN109" i="15"/>
  <c r="AM109" i="15"/>
  <c r="AL109" i="15"/>
  <c r="AG109" i="15"/>
  <c r="AF109" i="15"/>
  <c r="AE109" i="15"/>
  <c r="Z109" i="15"/>
  <c r="Y109" i="15"/>
  <c r="X109" i="15"/>
  <c r="S109" i="15"/>
  <c r="R109" i="15"/>
  <c r="Q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B108" i="15"/>
  <c r="BA108" i="15"/>
  <c r="AZ108" i="15"/>
  <c r="AU108" i="15"/>
  <c r="AT108" i="15"/>
  <c r="AS108" i="15"/>
  <c r="AV108" i="15" s="1"/>
  <c r="AN108" i="15"/>
  <c r="AM108" i="15"/>
  <c r="AL108" i="15"/>
  <c r="AG108" i="15"/>
  <c r="AF108" i="15"/>
  <c r="AE108" i="15"/>
  <c r="Z108" i="15"/>
  <c r="Y108" i="15"/>
  <c r="X108" i="15"/>
  <c r="S108" i="15"/>
  <c r="R108" i="15"/>
  <c r="Q108" i="15"/>
  <c r="T108" i="15" s="1"/>
  <c r="L108" i="15"/>
  <c r="K108" i="15"/>
  <c r="J108" i="15"/>
  <c r="M108" i="15" s="1"/>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B107" i="15"/>
  <c r="BA107" i="15"/>
  <c r="AZ107" i="15"/>
  <c r="AU107" i="15"/>
  <c r="AT107" i="15"/>
  <c r="AS107" i="15"/>
  <c r="AN107" i="15"/>
  <c r="AM107" i="15"/>
  <c r="AL107" i="15"/>
  <c r="AG107" i="15"/>
  <c r="AF107" i="15"/>
  <c r="AE107" i="15"/>
  <c r="Z107" i="15"/>
  <c r="Y107" i="15"/>
  <c r="X107" i="15"/>
  <c r="S107" i="15"/>
  <c r="R107" i="15"/>
  <c r="Q107" i="15"/>
  <c r="L107" i="15"/>
  <c r="K107" i="15"/>
  <c r="J107" i="15"/>
  <c r="M107" i="15" s="1"/>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B106" i="15"/>
  <c r="BA106" i="15"/>
  <c r="AZ106" i="15"/>
  <c r="BC106" i="15" s="1"/>
  <c r="AU106" i="15"/>
  <c r="AT106" i="15"/>
  <c r="AS106" i="15"/>
  <c r="AN106" i="15"/>
  <c r="AM106" i="15"/>
  <c r="AL106" i="15"/>
  <c r="AG106" i="15"/>
  <c r="AF106" i="15"/>
  <c r="AE106" i="15"/>
  <c r="AH106" i="15" s="1"/>
  <c r="Z106" i="15"/>
  <c r="Y106" i="15"/>
  <c r="X106" i="15"/>
  <c r="S106" i="15"/>
  <c r="T106" i="15" s="1"/>
  <c r="R106" i="15"/>
  <c r="Q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B105" i="15"/>
  <c r="BA105" i="15"/>
  <c r="AZ105" i="15"/>
  <c r="BC105" i="15" s="1"/>
  <c r="AU105" i="15"/>
  <c r="AT105" i="15"/>
  <c r="AS105" i="15"/>
  <c r="AV105" i="15" s="1"/>
  <c r="AN105" i="15"/>
  <c r="AM105" i="15"/>
  <c r="AL105" i="15"/>
  <c r="AG105" i="15"/>
  <c r="AF105" i="15"/>
  <c r="AE105" i="15"/>
  <c r="Z105" i="15"/>
  <c r="Y105" i="15"/>
  <c r="X105" i="15"/>
  <c r="S105" i="15"/>
  <c r="R105" i="15"/>
  <c r="Q105" i="15"/>
  <c r="T105" i="15" s="1"/>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B104" i="15"/>
  <c r="BA104" i="15"/>
  <c r="AZ104" i="15"/>
  <c r="AU104" i="15"/>
  <c r="AT104" i="15"/>
  <c r="AV104" i="15" s="1"/>
  <c r="AS104" i="15"/>
  <c r="AN104" i="15"/>
  <c r="AM104" i="15"/>
  <c r="AO104" i="15" s="1"/>
  <c r="AL104" i="15"/>
  <c r="AG104" i="15"/>
  <c r="AF104" i="15"/>
  <c r="AH104" i="15" s="1"/>
  <c r="AE104" i="15"/>
  <c r="Z104" i="15"/>
  <c r="Y104" i="15"/>
  <c r="X104" i="15"/>
  <c r="S104" i="15"/>
  <c r="R104" i="15"/>
  <c r="Q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B103" i="15"/>
  <c r="BA103" i="15"/>
  <c r="AZ103" i="15"/>
  <c r="AU103" i="15"/>
  <c r="AT103" i="15"/>
  <c r="AS103" i="15"/>
  <c r="AV103" i="15" s="1"/>
  <c r="AN103" i="15"/>
  <c r="AM103" i="15"/>
  <c r="AL103" i="15"/>
  <c r="AO103" i="15" s="1"/>
  <c r="AG103" i="15"/>
  <c r="AF103" i="15"/>
  <c r="AE103" i="15"/>
  <c r="Z103" i="15"/>
  <c r="Y103" i="15"/>
  <c r="X103" i="15"/>
  <c r="S103" i="15"/>
  <c r="R103" i="15"/>
  <c r="Q103" i="15"/>
  <c r="L103" i="15"/>
  <c r="K103" i="15"/>
  <c r="J103" i="15"/>
  <c r="M103" i="15" s="1"/>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B102" i="15"/>
  <c r="BA102" i="15"/>
  <c r="AZ102" i="15"/>
  <c r="BC102" i="15" s="1"/>
  <c r="AU102" i="15"/>
  <c r="AT102" i="15"/>
  <c r="AS102" i="15"/>
  <c r="AN102" i="15"/>
  <c r="AO102" i="15" s="1"/>
  <c r="AM102" i="15"/>
  <c r="AL102" i="15"/>
  <c r="AG102" i="15"/>
  <c r="AF102" i="15"/>
  <c r="AE102" i="15"/>
  <c r="Z102" i="15"/>
  <c r="Y102" i="15"/>
  <c r="X102" i="15"/>
  <c r="AA102" i="15" s="1"/>
  <c r="S102" i="15"/>
  <c r="R102" i="15"/>
  <c r="Q102" i="15"/>
  <c r="T102" i="15" s="1"/>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N101" i="15"/>
  <c r="AM101" i="15"/>
  <c r="AL101" i="15"/>
  <c r="AG101" i="15"/>
  <c r="AF101" i="15"/>
  <c r="AE101" i="15"/>
  <c r="Z101" i="15"/>
  <c r="Y101" i="15"/>
  <c r="X101" i="15"/>
  <c r="AA101" i="15" s="1"/>
  <c r="S101" i="15"/>
  <c r="R101" i="15"/>
  <c r="Q101" i="15"/>
  <c r="T101" i="15" s="1"/>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B100" i="15"/>
  <c r="BA100" i="15"/>
  <c r="AZ100" i="15"/>
  <c r="AU100" i="15"/>
  <c r="AT100" i="15"/>
  <c r="AS100" i="15"/>
  <c r="AV100" i="15" s="1"/>
  <c r="AN100" i="15"/>
  <c r="AM100" i="15"/>
  <c r="AL100" i="15"/>
  <c r="AO100" i="15" s="1"/>
  <c r="AH100" i="15"/>
  <c r="AG100" i="15"/>
  <c r="AF100" i="15"/>
  <c r="AE100" i="15"/>
  <c r="Z100" i="15"/>
  <c r="Y100" i="15"/>
  <c r="X100" i="15"/>
  <c r="S100" i="15"/>
  <c r="R100" i="15"/>
  <c r="Q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B99" i="15"/>
  <c r="BA99" i="15"/>
  <c r="AZ99" i="15"/>
  <c r="AU99" i="15"/>
  <c r="AV99" i="15" s="1"/>
  <c r="AT99" i="15"/>
  <c r="AS99" i="15"/>
  <c r="AN99" i="15"/>
  <c r="AM99" i="15"/>
  <c r="AL99" i="15"/>
  <c r="AG99" i="15"/>
  <c r="AF99" i="15"/>
  <c r="AE99" i="15"/>
  <c r="Z99" i="15"/>
  <c r="Y99" i="15"/>
  <c r="X99" i="15"/>
  <c r="AA99" i="15" s="1"/>
  <c r="S99" i="15"/>
  <c r="R99" i="15"/>
  <c r="Q99" i="15"/>
  <c r="L99" i="15"/>
  <c r="M99" i="15" s="1"/>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B98" i="15"/>
  <c r="BA98" i="15"/>
  <c r="AZ98" i="15"/>
  <c r="AU98" i="15"/>
  <c r="AT98" i="15"/>
  <c r="AS98" i="15"/>
  <c r="AN98" i="15"/>
  <c r="AM98" i="15"/>
  <c r="AL98" i="15"/>
  <c r="AG98" i="15"/>
  <c r="AF98" i="15"/>
  <c r="AE98" i="15"/>
  <c r="Z98" i="15"/>
  <c r="Y98" i="15"/>
  <c r="X98" i="15"/>
  <c r="S98" i="15"/>
  <c r="R98" i="15"/>
  <c r="T98" i="15" s="1"/>
  <c r="Q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B97" i="15"/>
  <c r="BA97" i="15"/>
  <c r="AZ97" i="15"/>
  <c r="AU97" i="15"/>
  <c r="AT97" i="15"/>
  <c r="AS97" i="15"/>
  <c r="AN97" i="15"/>
  <c r="AM97" i="15"/>
  <c r="AO97" i="15" s="1"/>
  <c r="AL97" i="15"/>
  <c r="AG97" i="15"/>
  <c r="AF97" i="15"/>
  <c r="AE97" i="15"/>
  <c r="AH97" i="15" s="1"/>
  <c r="Z97" i="15"/>
  <c r="Y97" i="15"/>
  <c r="X97" i="15"/>
  <c r="AA97" i="15" s="1"/>
  <c r="S97" i="15"/>
  <c r="R97" i="15"/>
  <c r="Q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B96" i="15"/>
  <c r="BA96" i="15"/>
  <c r="AZ96" i="15"/>
  <c r="AU96" i="15"/>
  <c r="AT96" i="15"/>
  <c r="AS96" i="15"/>
  <c r="AN96" i="15"/>
  <c r="AM96" i="15"/>
  <c r="AL96" i="15"/>
  <c r="AG96" i="15"/>
  <c r="AF96" i="15"/>
  <c r="AE96" i="15"/>
  <c r="Z96" i="15"/>
  <c r="Y96" i="15"/>
  <c r="X96" i="15"/>
  <c r="S96" i="15"/>
  <c r="R96" i="15"/>
  <c r="Q96" i="15"/>
  <c r="L96" i="15"/>
  <c r="M96" i="15" s="1"/>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B95" i="15"/>
  <c r="BA95" i="15"/>
  <c r="AZ95" i="15"/>
  <c r="AU95" i="15"/>
  <c r="AT95" i="15"/>
  <c r="AS95" i="15"/>
  <c r="AN95" i="15"/>
  <c r="AM95" i="15"/>
  <c r="AL95" i="15"/>
  <c r="AG95" i="15"/>
  <c r="AF95" i="15"/>
  <c r="AE95" i="15"/>
  <c r="Z95" i="15"/>
  <c r="Y95" i="15"/>
  <c r="X95" i="15"/>
  <c r="S95" i="15"/>
  <c r="R95" i="15"/>
  <c r="T95" i="15" s="1"/>
  <c r="Q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B94" i="15"/>
  <c r="BA94" i="15"/>
  <c r="AZ94" i="15"/>
  <c r="AU94" i="15"/>
  <c r="AV94" i="15" s="1"/>
  <c r="AT94" i="15"/>
  <c r="AS94" i="15"/>
  <c r="AN94" i="15"/>
  <c r="AM94" i="15"/>
  <c r="AL94" i="15"/>
  <c r="AG94" i="15"/>
  <c r="AF94" i="15"/>
  <c r="AE94" i="15"/>
  <c r="Z94" i="15"/>
  <c r="Y94" i="15"/>
  <c r="X94" i="15"/>
  <c r="AA94" i="15" s="1"/>
  <c r="S94" i="15"/>
  <c r="R94" i="15"/>
  <c r="Q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B93" i="15"/>
  <c r="BA93" i="15"/>
  <c r="AZ93" i="15"/>
  <c r="BC93" i="15" s="1"/>
  <c r="AU93" i="15"/>
  <c r="AT93" i="15"/>
  <c r="AS93" i="15"/>
  <c r="AV93" i="15" s="1"/>
  <c r="AN93" i="15"/>
  <c r="AM93" i="15"/>
  <c r="AL93" i="15"/>
  <c r="AG93" i="15"/>
  <c r="AF93" i="15"/>
  <c r="AE93" i="15"/>
  <c r="Z93" i="15"/>
  <c r="Y93" i="15"/>
  <c r="X93" i="15"/>
  <c r="S93" i="15"/>
  <c r="R93" i="15"/>
  <c r="Q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B92" i="15"/>
  <c r="BA92" i="15"/>
  <c r="AZ92" i="15"/>
  <c r="AU92" i="15"/>
  <c r="AT92" i="15"/>
  <c r="AS92" i="15"/>
  <c r="AV92" i="15" s="1"/>
  <c r="AN92" i="15"/>
  <c r="AM92" i="15"/>
  <c r="AL92" i="15"/>
  <c r="AO92" i="15" s="1"/>
  <c r="AG92" i="15"/>
  <c r="AF92" i="15"/>
  <c r="AE92" i="15"/>
  <c r="Z92" i="15"/>
  <c r="Y92" i="15"/>
  <c r="X92" i="15"/>
  <c r="S92" i="15"/>
  <c r="R92" i="15"/>
  <c r="Q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B91" i="15"/>
  <c r="BC91" i="15" s="1"/>
  <c r="BA91" i="15"/>
  <c r="AZ91" i="15"/>
  <c r="AU91" i="15"/>
  <c r="AT91" i="15"/>
  <c r="AS91" i="15"/>
  <c r="AN91" i="15"/>
  <c r="AM91" i="15"/>
  <c r="AL91" i="15"/>
  <c r="AG91" i="15"/>
  <c r="AF91" i="15"/>
  <c r="AE91" i="15"/>
  <c r="Z91" i="15"/>
  <c r="Y91" i="15"/>
  <c r="X91" i="15"/>
  <c r="S91" i="15"/>
  <c r="R91" i="15"/>
  <c r="Q91" i="15"/>
  <c r="L91" i="15"/>
  <c r="K91" i="15"/>
  <c r="J91" i="15"/>
  <c r="M91" i="15" s="1"/>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B90" i="15"/>
  <c r="BA90" i="15"/>
  <c r="AZ90" i="15"/>
  <c r="BC90" i="15" s="1"/>
  <c r="AU90" i="15"/>
  <c r="AT90" i="15"/>
  <c r="AS90" i="15"/>
  <c r="AN90" i="15"/>
  <c r="AM90" i="15"/>
  <c r="AL90" i="15"/>
  <c r="AG90" i="15"/>
  <c r="AF90" i="15"/>
  <c r="AE90" i="15"/>
  <c r="AH90" i="15" s="1"/>
  <c r="Z90" i="15"/>
  <c r="Y90" i="15"/>
  <c r="X90" i="15"/>
  <c r="S90" i="15"/>
  <c r="R90" i="15"/>
  <c r="Q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B89" i="15"/>
  <c r="BA89" i="15"/>
  <c r="AZ89" i="15"/>
  <c r="BC89" i="15" s="1"/>
  <c r="AU89" i="15"/>
  <c r="AT89" i="15"/>
  <c r="AS89" i="15"/>
  <c r="AV89" i="15" s="1"/>
  <c r="AN89" i="15"/>
  <c r="AM89" i="15"/>
  <c r="AL89" i="15"/>
  <c r="AG89" i="15"/>
  <c r="AF89" i="15"/>
  <c r="AE89" i="15"/>
  <c r="Z89" i="15"/>
  <c r="Y89" i="15"/>
  <c r="X89" i="15"/>
  <c r="S89" i="15"/>
  <c r="R89" i="15"/>
  <c r="Q89" i="15"/>
  <c r="L89" i="15"/>
  <c r="M89" i="15" s="1"/>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B88" i="15"/>
  <c r="BA88" i="15"/>
  <c r="AZ88" i="15"/>
  <c r="AU88" i="15"/>
  <c r="AT88" i="15"/>
  <c r="AS88" i="15"/>
  <c r="AN88" i="15"/>
  <c r="AM88" i="15"/>
  <c r="AL88" i="15"/>
  <c r="AG88" i="15"/>
  <c r="AH88" i="15" s="1"/>
  <c r="AF88" i="15"/>
  <c r="AE88" i="15"/>
  <c r="Z88" i="15"/>
  <c r="Y88" i="15"/>
  <c r="X88" i="15"/>
  <c r="S88" i="15"/>
  <c r="R88" i="15"/>
  <c r="Q88" i="15"/>
  <c r="T88" i="15" s="1"/>
  <c r="L88" i="15"/>
  <c r="K88" i="15"/>
  <c r="J88" i="15"/>
  <c r="M88" i="15" s="1"/>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B87" i="15"/>
  <c r="BA87" i="15"/>
  <c r="AZ87" i="15"/>
  <c r="AU87" i="15"/>
  <c r="AT87" i="15"/>
  <c r="AS87" i="15"/>
  <c r="AN87" i="15"/>
  <c r="AM87" i="15"/>
  <c r="AL87" i="15"/>
  <c r="AG87" i="15"/>
  <c r="AF87" i="15"/>
  <c r="AE87" i="15"/>
  <c r="Z87" i="15"/>
  <c r="Y87" i="15"/>
  <c r="X87" i="15"/>
  <c r="S87" i="15"/>
  <c r="R87" i="15"/>
  <c r="Q87" i="15"/>
  <c r="L87" i="15"/>
  <c r="K87" i="15"/>
  <c r="J87" i="15"/>
  <c r="M87" i="15" s="1"/>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B86" i="15"/>
  <c r="BA86" i="15"/>
  <c r="AZ86" i="15"/>
  <c r="BC86" i="15" s="1"/>
  <c r="AV86" i="15"/>
  <c r="AU86" i="15"/>
  <c r="AT86" i="15"/>
  <c r="AS86" i="15"/>
  <c r="AN86" i="15"/>
  <c r="AM86" i="15"/>
  <c r="AL86" i="15"/>
  <c r="AG86" i="15"/>
  <c r="AF86" i="15"/>
  <c r="AE86" i="15"/>
  <c r="Z86" i="15"/>
  <c r="Y86" i="15"/>
  <c r="X86" i="15"/>
  <c r="S86" i="15"/>
  <c r="R86" i="15"/>
  <c r="Q86" i="15"/>
  <c r="L86" i="15"/>
  <c r="M86" i="15" s="1"/>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B85" i="15"/>
  <c r="BA85" i="15"/>
  <c r="AZ85" i="15"/>
  <c r="AU85" i="15"/>
  <c r="AT85" i="15"/>
  <c r="AS85" i="15"/>
  <c r="AN85" i="15"/>
  <c r="AM85" i="15"/>
  <c r="AL85" i="15"/>
  <c r="AG85" i="15"/>
  <c r="AF85" i="15"/>
  <c r="AE85" i="15"/>
  <c r="Z85" i="15"/>
  <c r="Y85" i="15"/>
  <c r="X85" i="15"/>
  <c r="S85" i="15"/>
  <c r="R85" i="15"/>
  <c r="Q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B84" i="15"/>
  <c r="BA84" i="15"/>
  <c r="AZ84" i="15"/>
  <c r="AU84" i="15"/>
  <c r="AT84" i="15"/>
  <c r="AS84" i="15"/>
  <c r="AN84" i="15"/>
  <c r="AM84" i="15"/>
  <c r="AL84" i="15"/>
  <c r="AG84" i="15"/>
  <c r="AF84" i="15"/>
  <c r="AE84" i="15"/>
  <c r="Z84" i="15"/>
  <c r="Y84" i="15"/>
  <c r="X84" i="15"/>
  <c r="S84" i="15"/>
  <c r="R84" i="15"/>
  <c r="Q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B83" i="15"/>
  <c r="BA83" i="15"/>
  <c r="AZ83" i="15"/>
  <c r="AU83" i="15"/>
  <c r="AT83" i="15"/>
  <c r="AS83" i="15"/>
  <c r="AN83" i="15"/>
  <c r="AM83" i="15"/>
  <c r="AL83" i="15"/>
  <c r="AG83" i="15"/>
  <c r="AF83" i="15"/>
  <c r="AE83" i="15"/>
  <c r="Z83" i="15"/>
  <c r="Y83" i="15"/>
  <c r="X83" i="15"/>
  <c r="S83" i="15"/>
  <c r="R83" i="15"/>
  <c r="Q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B82" i="15"/>
  <c r="BA82" i="15"/>
  <c r="AZ82" i="15"/>
  <c r="AU82" i="15"/>
  <c r="AT82" i="15"/>
  <c r="AS82" i="15"/>
  <c r="AN82" i="15"/>
  <c r="AM82" i="15"/>
  <c r="AL82" i="15"/>
  <c r="AG82" i="15"/>
  <c r="AF82" i="15"/>
  <c r="AE82" i="15"/>
  <c r="Z82" i="15"/>
  <c r="Y82" i="15"/>
  <c r="X82" i="15"/>
  <c r="S82" i="15"/>
  <c r="R82" i="15"/>
  <c r="Q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B81" i="15"/>
  <c r="BA81" i="15"/>
  <c r="AZ81" i="15"/>
  <c r="AU81" i="15"/>
  <c r="AT81" i="15"/>
  <c r="AS81" i="15"/>
  <c r="AN81" i="15"/>
  <c r="AM81" i="15"/>
  <c r="AL81" i="15"/>
  <c r="AG81" i="15"/>
  <c r="AF81" i="15"/>
  <c r="AE81" i="15"/>
  <c r="Z81" i="15"/>
  <c r="Y81" i="15"/>
  <c r="X81" i="15"/>
  <c r="S81" i="15"/>
  <c r="R81" i="15"/>
  <c r="Q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B80" i="15"/>
  <c r="BA80" i="15"/>
  <c r="AZ80" i="15"/>
  <c r="AU80" i="15"/>
  <c r="AT80" i="15"/>
  <c r="AS80" i="15"/>
  <c r="AN80" i="15"/>
  <c r="AM80" i="15"/>
  <c r="AL80" i="15"/>
  <c r="AG80" i="15"/>
  <c r="AF80" i="15"/>
  <c r="AE80" i="15"/>
  <c r="Z80" i="15"/>
  <c r="Y80" i="15"/>
  <c r="X80" i="15"/>
  <c r="S80" i="15"/>
  <c r="R80" i="15"/>
  <c r="Q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B79" i="15"/>
  <c r="BA79" i="15"/>
  <c r="AZ79" i="15"/>
  <c r="AU79" i="15"/>
  <c r="AT79" i="15"/>
  <c r="AS79" i="15"/>
  <c r="AN79" i="15"/>
  <c r="AM79" i="15"/>
  <c r="AL79" i="15"/>
  <c r="AG79" i="15"/>
  <c r="AF79" i="15"/>
  <c r="AE79" i="15"/>
  <c r="Z79" i="15"/>
  <c r="Y79" i="15"/>
  <c r="X79" i="15"/>
  <c r="S79" i="15"/>
  <c r="R79" i="15"/>
  <c r="Q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B78" i="15"/>
  <c r="BA78" i="15"/>
  <c r="AZ78" i="15"/>
  <c r="AU78" i="15"/>
  <c r="AT78" i="15"/>
  <c r="AS78" i="15"/>
  <c r="AN78" i="15"/>
  <c r="AM78" i="15"/>
  <c r="AL78" i="15"/>
  <c r="AG78" i="15"/>
  <c r="AF78" i="15"/>
  <c r="AE78" i="15"/>
  <c r="Z78" i="15"/>
  <c r="Y78" i="15"/>
  <c r="X78" i="15"/>
  <c r="S78" i="15"/>
  <c r="R78" i="15"/>
  <c r="Q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B77" i="15"/>
  <c r="BA77" i="15"/>
  <c r="AZ77" i="15"/>
  <c r="AU77" i="15"/>
  <c r="AT77" i="15"/>
  <c r="AS77" i="15"/>
  <c r="AN77" i="15"/>
  <c r="AM77" i="15"/>
  <c r="AL77" i="15"/>
  <c r="AG77" i="15"/>
  <c r="AF77" i="15"/>
  <c r="AE77" i="15"/>
  <c r="Z77" i="15"/>
  <c r="Y77" i="15"/>
  <c r="X77" i="15"/>
  <c r="S77" i="15"/>
  <c r="R77" i="15"/>
  <c r="Q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B76" i="15"/>
  <c r="BA76" i="15"/>
  <c r="AZ76" i="15"/>
  <c r="AU76" i="15"/>
  <c r="AT76" i="15"/>
  <c r="AS76" i="15"/>
  <c r="AN76" i="15"/>
  <c r="AM76" i="15"/>
  <c r="AL76" i="15"/>
  <c r="AG76" i="15"/>
  <c r="AF76" i="15"/>
  <c r="AE76" i="15"/>
  <c r="Z76" i="15"/>
  <c r="Y76" i="15"/>
  <c r="X76" i="15"/>
  <c r="S76" i="15"/>
  <c r="R76" i="15"/>
  <c r="Q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B75" i="15"/>
  <c r="BA75" i="15"/>
  <c r="AZ75" i="15"/>
  <c r="AU75" i="15"/>
  <c r="AT75" i="15"/>
  <c r="AS75" i="15"/>
  <c r="AN75" i="15"/>
  <c r="AM75" i="15"/>
  <c r="AL75" i="15"/>
  <c r="AG75" i="15"/>
  <c r="AF75" i="15"/>
  <c r="AE75" i="15"/>
  <c r="Z75" i="15"/>
  <c r="Y75" i="15"/>
  <c r="X75" i="15"/>
  <c r="S75" i="15"/>
  <c r="R75" i="15"/>
  <c r="Q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B74" i="15"/>
  <c r="BA74" i="15"/>
  <c r="AZ74" i="15"/>
  <c r="AU74" i="15"/>
  <c r="AT74" i="15"/>
  <c r="AS74" i="15"/>
  <c r="AN74" i="15"/>
  <c r="AM74" i="15"/>
  <c r="AL74" i="15"/>
  <c r="AG74" i="15"/>
  <c r="AF74" i="15"/>
  <c r="AE74" i="15"/>
  <c r="Z74" i="15"/>
  <c r="Y74" i="15"/>
  <c r="X74" i="15"/>
  <c r="S74" i="15"/>
  <c r="R74" i="15"/>
  <c r="Q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B73" i="15"/>
  <c r="BA73" i="15"/>
  <c r="AZ73" i="15"/>
  <c r="AU73" i="15"/>
  <c r="AT73" i="15"/>
  <c r="AS73" i="15"/>
  <c r="AN73" i="15"/>
  <c r="AM73" i="15"/>
  <c r="AL73" i="15"/>
  <c r="AG73" i="15"/>
  <c r="AF73" i="15"/>
  <c r="AE73" i="15"/>
  <c r="Z73" i="15"/>
  <c r="Y73" i="15"/>
  <c r="X73" i="15"/>
  <c r="S73" i="15"/>
  <c r="R73" i="15"/>
  <c r="Q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B72" i="15"/>
  <c r="BA72" i="15"/>
  <c r="AZ72" i="15"/>
  <c r="AU72" i="15"/>
  <c r="AT72" i="15"/>
  <c r="AS72" i="15"/>
  <c r="AN72" i="15"/>
  <c r="AM72" i="15"/>
  <c r="AL72" i="15"/>
  <c r="AG72" i="15"/>
  <c r="AF72" i="15"/>
  <c r="AE72" i="15"/>
  <c r="Z72" i="15"/>
  <c r="Y72" i="15"/>
  <c r="X72" i="15"/>
  <c r="S72" i="15"/>
  <c r="R72" i="15"/>
  <c r="Q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B71" i="15"/>
  <c r="BA71" i="15"/>
  <c r="AZ71" i="15"/>
  <c r="AU71" i="15"/>
  <c r="AT71" i="15"/>
  <c r="AS71" i="15"/>
  <c r="AN71" i="15"/>
  <c r="AM71" i="15"/>
  <c r="AL71" i="15"/>
  <c r="AG71" i="15"/>
  <c r="AF71" i="15"/>
  <c r="AE71" i="15"/>
  <c r="Z71" i="15"/>
  <c r="Y71" i="15"/>
  <c r="X71" i="15"/>
  <c r="S71" i="15"/>
  <c r="R71" i="15"/>
  <c r="Q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B70" i="15"/>
  <c r="BA70" i="15"/>
  <c r="AZ70" i="15"/>
  <c r="AU70" i="15"/>
  <c r="AT70" i="15"/>
  <c r="AS70" i="15"/>
  <c r="AN70" i="15"/>
  <c r="AM70" i="15"/>
  <c r="AL70" i="15"/>
  <c r="AG70" i="15"/>
  <c r="AF70" i="15"/>
  <c r="AE70" i="15"/>
  <c r="Z70" i="15"/>
  <c r="Y70" i="15"/>
  <c r="X70" i="15"/>
  <c r="S70" i="15"/>
  <c r="R70" i="15"/>
  <c r="Q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B69" i="15"/>
  <c r="BA69" i="15"/>
  <c r="AZ69" i="15"/>
  <c r="AU69" i="15"/>
  <c r="AT69" i="15"/>
  <c r="AS69" i="15"/>
  <c r="AN69" i="15"/>
  <c r="AM69" i="15"/>
  <c r="AL69" i="15"/>
  <c r="AG69" i="15"/>
  <c r="AF69" i="15"/>
  <c r="AE69" i="15"/>
  <c r="Z69" i="15"/>
  <c r="Y69" i="15"/>
  <c r="X69" i="15"/>
  <c r="S69" i="15"/>
  <c r="R69" i="15"/>
  <c r="Q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B68" i="15"/>
  <c r="BA68" i="15"/>
  <c r="AZ68" i="15"/>
  <c r="AU68" i="15"/>
  <c r="AT68" i="15"/>
  <c r="AS68" i="15"/>
  <c r="AN68" i="15"/>
  <c r="AM68" i="15"/>
  <c r="AL68" i="15"/>
  <c r="AG68" i="15"/>
  <c r="AF68" i="15"/>
  <c r="AE68" i="15"/>
  <c r="Z68" i="15"/>
  <c r="Y68" i="15"/>
  <c r="X68" i="15"/>
  <c r="S68" i="15"/>
  <c r="R68" i="15"/>
  <c r="Q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B67" i="15"/>
  <c r="BA67" i="15"/>
  <c r="AZ67" i="15"/>
  <c r="AU67" i="15"/>
  <c r="AT67" i="15"/>
  <c r="AS67" i="15"/>
  <c r="AN67" i="15"/>
  <c r="AM67" i="15"/>
  <c r="AL67" i="15"/>
  <c r="AG67" i="15"/>
  <c r="AF67" i="15"/>
  <c r="AE67" i="15"/>
  <c r="Z67" i="15"/>
  <c r="Y67" i="15"/>
  <c r="X67" i="15"/>
  <c r="S67" i="15"/>
  <c r="R67" i="15"/>
  <c r="Q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B66" i="15"/>
  <c r="BA66" i="15"/>
  <c r="AZ66" i="15"/>
  <c r="AU66" i="15"/>
  <c r="AT66" i="15"/>
  <c r="AS66" i="15"/>
  <c r="AN66" i="15"/>
  <c r="AM66" i="15"/>
  <c r="AL66" i="15"/>
  <c r="AG66" i="15"/>
  <c r="AF66" i="15"/>
  <c r="AE66" i="15"/>
  <c r="Z66" i="15"/>
  <c r="Y66" i="15"/>
  <c r="X66" i="15"/>
  <c r="S66" i="15"/>
  <c r="R66" i="15"/>
  <c r="Q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B65" i="15"/>
  <c r="BA65" i="15"/>
  <c r="AZ65" i="15"/>
  <c r="AU65" i="15"/>
  <c r="AT65" i="15"/>
  <c r="AS65" i="15"/>
  <c r="AN65" i="15"/>
  <c r="AM65" i="15"/>
  <c r="AL65" i="15"/>
  <c r="AG65" i="15"/>
  <c r="AF65" i="15"/>
  <c r="AE65" i="15"/>
  <c r="Z65" i="15"/>
  <c r="Y65" i="15"/>
  <c r="X65" i="15"/>
  <c r="S65" i="15"/>
  <c r="R65" i="15"/>
  <c r="Q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B64" i="15"/>
  <c r="BA64" i="15"/>
  <c r="AZ64" i="15"/>
  <c r="AU64" i="15"/>
  <c r="AT64" i="15"/>
  <c r="AS64" i="15"/>
  <c r="AN64" i="15"/>
  <c r="AM64" i="15"/>
  <c r="AL64" i="15"/>
  <c r="AG64" i="15"/>
  <c r="AF64" i="15"/>
  <c r="AE64" i="15"/>
  <c r="Z64" i="15"/>
  <c r="Y64" i="15"/>
  <c r="X64" i="15"/>
  <c r="S64" i="15"/>
  <c r="R64" i="15"/>
  <c r="Q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B63" i="15"/>
  <c r="BA63" i="15"/>
  <c r="AZ63" i="15"/>
  <c r="AU63" i="15"/>
  <c r="AT63" i="15"/>
  <c r="AS63" i="15"/>
  <c r="AN63" i="15"/>
  <c r="AM63" i="15"/>
  <c r="AL63" i="15"/>
  <c r="AG63" i="15"/>
  <c r="AF63" i="15"/>
  <c r="AE63" i="15"/>
  <c r="Z63" i="15"/>
  <c r="Y63" i="15"/>
  <c r="X63" i="15"/>
  <c r="S63" i="15"/>
  <c r="R63" i="15"/>
  <c r="Q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B62" i="15"/>
  <c r="BA62" i="15"/>
  <c r="AZ62" i="15"/>
  <c r="AU62" i="15"/>
  <c r="AT62" i="15"/>
  <c r="AS62" i="15"/>
  <c r="AN62" i="15"/>
  <c r="AM62" i="15"/>
  <c r="AL62" i="15"/>
  <c r="AG62" i="15"/>
  <c r="AF62" i="15"/>
  <c r="AE62" i="15"/>
  <c r="Z62" i="15"/>
  <c r="Y62" i="15"/>
  <c r="X62" i="15"/>
  <c r="S62" i="15"/>
  <c r="R62" i="15"/>
  <c r="Q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B61" i="15"/>
  <c r="BA61" i="15"/>
  <c r="AZ61" i="15"/>
  <c r="AU61" i="15"/>
  <c r="AT61" i="15"/>
  <c r="AS61" i="15"/>
  <c r="AN61" i="15"/>
  <c r="AM61" i="15"/>
  <c r="AL61" i="15"/>
  <c r="AG61" i="15"/>
  <c r="AF61" i="15"/>
  <c r="AE61" i="15"/>
  <c r="Z61" i="15"/>
  <c r="Y61" i="15"/>
  <c r="X61" i="15"/>
  <c r="S61" i="15"/>
  <c r="R61" i="15"/>
  <c r="Q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B60" i="15"/>
  <c r="BA60" i="15"/>
  <c r="AZ60" i="15"/>
  <c r="AU60" i="15"/>
  <c r="AT60" i="15"/>
  <c r="AS60" i="15"/>
  <c r="AN60" i="15"/>
  <c r="AM60" i="15"/>
  <c r="AL60" i="15"/>
  <c r="AG60" i="15"/>
  <c r="AF60" i="15"/>
  <c r="AE60" i="15"/>
  <c r="Z60" i="15"/>
  <c r="Y60" i="15"/>
  <c r="X60" i="15"/>
  <c r="S60" i="15"/>
  <c r="R60" i="15"/>
  <c r="Q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B59" i="15"/>
  <c r="BA59" i="15"/>
  <c r="AZ59" i="15"/>
  <c r="AU59" i="15"/>
  <c r="AT59" i="15"/>
  <c r="AS59" i="15"/>
  <c r="AN59" i="15"/>
  <c r="AM59" i="15"/>
  <c r="AL59" i="15"/>
  <c r="AG59" i="15"/>
  <c r="AF59" i="15"/>
  <c r="AE59" i="15"/>
  <c r="Z59" i="15"/>
  <c r="Y59" i="15"/>
  <c r="X59" i="15"/>
  <c r="S59" i="15"/>
  <c r="R59" i="15"/>
  <c r="Q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B58" i="15"/>
  <c r="BA58" i="15"/>
  <c r="AZ58" i="15"/>
  <c r="AU58" i="15"/>
  <c r="AT58" i="15"/>
  <c r="AS58" i="15"/>
  <c r="AN58" i="15"/>
  <c r="AM58" i="15"/>
  <c r="AL58" i="15"/>
  <c r="AG58" i="15"/>
  <c r="AF58" i="15"/>
  <c r="AE58" i="15"/>
  <c r="Z58" i="15"/>
  <c r="Y58" i="15"/>
  <c r="X58" i="15"/>
  <c r="S58" i="15"/>
  <c r="R58" i="15"/>
  <c r="Q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B57" i="15"/>
  <c r="BA57" i="15"/>
  <c r="AZ57" i="15"/>
  <c r="AU57" i="15"/>
  <c r="AT57" i="15"/>
  <c r="AS57" i="15"/>
  <c r="AN57" i="15"/>
  <c r="AM57" i="15"/>
  <c r="AL57" i="15"/>
  <c r="AG57" i="15"/>
  <c r="AF57" i="15"/>
  <c r="AE57" i="15"/>
  <c r="Z57" i="15"/>
  <c r="Y57" i="15"/>
  <c r="X57" i="15"/>
  <c r="S57" i="15"/>
  <c r="R57" i="15"/>
  <c r="Q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B56" i="15"/>
  <c r="BA56" i="15"/>
  <c r="AZ56" i="15"/>
  <c r="AU56" i="15"/>
  <c r="AT56" i="15"/>
  <c r="AS56" i="15"/>
  <c r="AN56" i="15"/>
  <c r="AM56" i="15"/>
  <c r="AL56" i="15"/>
  <c r="AG56" i="15"/>
  <c r="AF56" i="15"/>
  <c r="AE56" i="15"/>
  <c r="Z56" i="15"/>
  <c r="Y56" i="15"/>
  <c r="X56" i="15"/>
  <c r="S56" i="15"/>
  <c r="R56" i="15"/>
  <c r="Q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B55" i="15"/>
  <c r="BA55" i="15"/>
  <c r="AZ55" i="15"/>
  <c r="AU55" i="15"/>
  <c r="AT55" i="15"/>
  <c r="AS55" i="15"/>
  <c r="AN55" i="15"/>
  <c r="AM55" i="15"/>
  <c r="AL55" i="15"/>
  <c r="AG55" i="15"/>
  <c r="AF55" i="15"/>
  <c r="AE55" i="15"/>
  <c r="Z55" i="15"/>
  <c r="Y55" i="15"/>
  <c r="X55" i="15"/>
  <c r="S55" i="15"/>
  <c r="R55" i="15"/>
  <c r="Q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B54" i="15"/>
  <c r="BA54" i="15"/>
  <c r="AZ54" i="15"/>
  <c r="AU54" i="15"/>
  <c r="AT54" i="15"/>
  <c r="AS54" i="15"/>
  <c r="AN54" i="15"/>
  <c r="AM54" i="15"/>
  <c r="AL54" i="15"/>
  <c r="AG54" i="15"/>
  <c r="AF54" i="15"/>
  <c r="AE54" i="15"/>
  <c r="Z54" i="15"/>
  <c r="Y54" i="15"/>
  <c r="X54" i="15"/>
  <c r="S54" i="15"/>
  <c r="R54" i="15"/>
  <c r="Q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B53" i="15"/>
  <c r="BA53" i="15"/>
  <c r="AZ53" i="15"/>
  <c r="AU53" i="15"/>
  <c r="AT53" i="15"/>
  <c r="AS53" i="15"/>
  <c r="AN53" i="15"/>
  <c r="AM53" i="15"/>
  <c r="AL53" i="15"/>
  <c r="AG53" i="15"/>
  <c r="AF53" i="15"/>
  <c r="AE53" i="15"/>
  <c r="Z53" i="15"/>
  <c r="Y53" i="15"/>
  <c r="X53" i="15"/>
  <c r="S53" i="15"/>
  <c r="R53" i="15"/>
  <c r="Q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B52" i="15"/>
  <c r="BA52" i="15"/>
  <c r="AZ52" i="15"/>
  <c r="AU52" i="15"/>
  <c r="AT52" i="15"/>
  <c r="AS52" i="15"/>
  <c r="AN52" i="15"/>
  <c r="AM52" i="15"/>
  <c r="AL52" i="15"/>
  <c r="AG52" i="15"/>
  <c r="AF52" i="15"/>
  <c r="AE52" i="15"/>
  <c r="Z52" i="15"/>
  <c r="Y52" i="15"/>
  <c r="X52" i="15"/>
  <c r="S52" i="15"/>
  <c r="R52" i="15"/>
  <c r="Q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B51" i="15"/>
  <c r="BA51" i="15"/>
  <c r="AZ51" i="15"/>
  <c r="AU51" i="15"/>
  <c r="AT51" i="15"/>
  <c r="AS51" i="15"/>
  <c r="AN51" i="15"/>
  <c r="AM51" i="15"/>
  <c r="AL51" i="15"/>
  <c r="AG51" i="15"/>
  <c r="AF51" i="15"/>
  <c r="AE51" i="15"/>
  <c r="Z51" i="15"/>
  <c r="Y51" i="15"/>
  <c r="X51" i="15"/>
  <c r="S51" i="15"/>
  <c r="R51" i="15"/>
  <c r="Q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B50" i="15"/>
  <c r="BA50" i="15"/>
  <c r="AZ50" i="15"/>
  <c r="AU50" i="15"/>
  <c r="AT50" i="15"/>
  <c r="AS50" i="15"/>
  <c r="AN50" i="15"/>
  <c r="AM50" i="15"/>
  <c r="AL50" i="15"/>
  <c r="AG50" i="15"/>
  <c r="AF50" i="15"/>
  <c r="AE50" i="15"/>
  <c r="Z50" i="15"/>
  <c r="Y50" i="15"/>
  <c r="X50" i="15"/>
  <c r="S50" i="15"/>
  <c r="R50" i="15"/>
  <c r="Q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B49" i="15"/>
  <c r="BA49" i="15"/>
  <c r="AZ49" i="15"/>
  <c r="AU49" i="15"/>
  <c r="AT49" i="15"/>
  <c r="AS49" i="15"/>
  <c r="AN49" i="15"/>
  <c r="AM49" i="15"/>
  <c r="AL49" i="15"/>
  <c r="AG49" i="15"/>
  <c r="AF49" i="15"/>
  <c r="AE49" i="15"/>
  <c r="Z49" i="15"/>
  <c r="Y49" i="15"/>
  <c r="X49" i="15"/>
  <c r="S49" i="15"/>
  <c r="R49" i="15"/>
  <c r="Q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B48" i="15"/>
  <c r="BA48" i="15"/>
  <c r="AZ48" i="15"/>
  <c r="AU48" i="15"/>
  <c r="AT48" i="15"/>
  <c r="AS48" i="15"/>
  <c r="AN48" i="15"/>
  <c r="AM48" i="15"/>
  <c r="AL48" i="15"/>
  <c r="AG48" i="15"/>
  <c r="AF48" i="15"/>
  <c r="AE48" i="15"/>
  <c r="Z48" i="15"/>
  <c r="Y48" i="15"/>
  <c r="X48" i="15"/>
  <c r="S48" i="15"/>
  <c r="R48" i="15"/>
  <c r="Q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B47" i="15"/>
  <c r="BA47" i="15"/>
  <c r="AZ47" i="15"/>
  <c r="AU47" i="15"/>
  <c r="AT47" i="15"/>
  <c r="AS47" i="15"/>
  <c r="AN47" i="15"/>
  <c r="AM47" i="15"/>
  <c r="AL47" i="15"/>
  <c r="AG47" i="15"/>
  <c r="AF47" i="15"/>
  <c r="AE47" i="15"/>
  <c r="Z47" i="15"/>
  <c r="Y47" i="15"/>
  <c r="X47" i="15"/>
  <c r="S47" i="15"/>
  <c r="R47" i="15"/>
  <c r="Q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B46" i="15"/>
  <c r="BA46" i="15"/>
  <c r="AZ46" i="15"/>
  <c r="AU46" i="15"/>
  <c r="AT46" i="15"/>
  <c r="AS46" i="15"/>
  <c r="AN46" i="15"/>
  <c r="AM46" i="15"/>
  <c r="AL46" i="15"/>
  <c r="AG46" i="15"/>
  <c r="AF46" i="15"/>
  <c r="AE46" i="15"/>
  <c r="Z46" i="15"/>
  <c r="Y46" i="15"/>
  <c r="X46" i="15"/>
  <c r="S46" i="15"/>
  <c r="R46" i="15"/>
  <c r="Q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B45" i="15"/>
  <c r="BA45" i="15"/>
  <c r="AZ45" i="15"/>
  <c r="AU45" i="15"/>
  <c r="AT45" i="15"/>
  <c r="AS45" i="15"/>
  <c r="AN45" i="15"/>
  <c r="AM45" i="15"/>
  <c r="AL45" i="15"/>
  <c r="AG45" i="15"/>
  <c r="AF45" i="15"/>
  <c r="AE45" i="15"/>
  <c r="Z45" i="15"/>
  <c r="Y45" i="15"/>
  <c r="X45" i="15"/>
  <c r="S45" i="15"/>
  <c r="R45" i="15"/>
  <c r="Q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B44" i="15"/>
  <c r="BA44" i="15"/>
  <c r="AZ44" i="15"/>
  <c r="AU44" i="15"/>
  <c r="AT44" i="15"/>
  <c r="AS44" i="15"/>
  <c r="AN44" i="15"/>
  <c r="AM44" i="15"/>
  <c r="AL44" i="15"/>
  <c r="AG44" i="15"/>
  <c r="AF44" i="15"/>
  <c r="AE44" i="15"/>
  <c r="Z44" i="15"/>
  <c r="Y44" i="15"/>
  <c r="X44" i="15"/>
  <c r="S44" i="15"/>
  <c r="R44" i="15"/>
  <c r="Q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B43" i="15"/>
  <c r="BA43" i="15"/>
  <c r="AZ43" i="15"/>
  <c r="AU43" i="15"/>
  <c r="AT43" i="15"/>
  <c r="AS43" i="15"/>
  <c r="AN43" i="15"/>
  <c r="AM43" i="15"/>
  <c r="AL43" i="15"/>
  <c r="AG43" i="15"/>
  <c r="AF43" i="15"/>
  <c r="AE43" i="15"/>
  <c r="Z43" i="15"/>
  <c r="Y43" i="15"/>
  <c r="X43" i="15"/>
  <c r="S43" i="15"/>
  <c r="R43" i="15"/>
  <c r="Q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B42" i="15"/>
  <c r="BA42" i="15"/>
  <c r="AZ42" i="15"/>
  <c r="AU42" i="15"/>
  <c r="AT42" i="15"/>
  <c r="AS42" i="15"/>
  <c r="AN42" i="15"/>
  <c r="AM42" i="15"/>
  <c r="AL42" i="15"/>
  <c r="AG42" i="15"/>
  <c r="AF42" i="15"/>
  <c r="AE42" i="15"/>
  <c r="Z42" i="15"/>
  <c r="Y42" i="15"/>
  <c r="X42" i="15"/>
  <c r="S42" i="15"/>
  <c r="R42" i="15"/>
  <c r="Q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B41" i="15"/>
  <c r="BA41" i="15"/>
  <c r="AZ41" i="15"/>
  <c r="AU41" i="15"/>
  <c r="AT41" i="15"/>
  <c r="AS41" i="15"/>
  <c r="AN41" i="15"/>
  <c r="AM41" i="15"/>
  <c r="AL41" i="15"/>
  <c r="AG41" i="15"/>
  <c r="AF41" i="15"/>
  <c r="AE41" i="15"/>
  <c r="Z41" i="15"/>
  <c r="Y41" i="15"/>
  <c r="X41" i="15"/>
  <c r="S41" i="15"/>
  <c r="R41" i="15"/>
  <c r="Q41" i="15"/>
  <c r="T41" i="15" s="1"/>
  <c r="L41" i="15"/>
  <c r="K41" i="15"/>
  <c r="J41" i="15"/>
  <c r="M41" i="15" s="1"/>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B40" i="15"/>
  <c r="BA40" i="15"/>
  <c r="AZ40" i="15"/>
  <c r="AU40" i="15"/>
  <c r="AT40" i="15"/>
  <c r="AS40" i="15"/>
  <c r="AN40" i="15"/>
  <c r="AM40" i="15"/>
  <c r="AL40" i="15"/>
  <c r="AG40" i="15"/>
  <c r="AF40" i="15"/>
  <c r="AE40" i="15"/>
  <c r="Z40" i="15"/>
  <c r="Y40" i="15"/>
  <c r="X40" i="15"/>
  <c r="S40" i="15"/>
  <c r="R40" i="15"/>
  <c r="Q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B39" i="15"/>
  <c r="BA39" i="15"/>
  <c r="AZ39" i="15"/>
  <c r="AU39" i="15"/>
  <c r="AT39" i="15"/>
  <c r="AS39" i="15"/>
  <c r="AN39" i="15"/>
  <c r="AM39" i="15"/>
  <c r="AL39" i="15"/>
  <c r="AG39" i="15"/>
  <c r="AF39" i="15"/>
  <c r="AE39" i="15"/>
  <c r="Z39" i="15"/>
  <c r="Y39" i="15"/>
  <c r="X39" i="15"/>
  <c r="S39" i="15"/>
  <c r="R39" i="15"/>
  <c r="Q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B38" i="15"/>
  <c r="BA38" i="15"/>
  <c r="AZ38" i="15"/>
  <c r="AU38" i="15"/>
  <c r="AT38" i="15"/>
  <c r="AS38" i="15"/>
  <c r="AN38" i="15"/>
  <c r="AM38" i="15"/>
  <c r="AL38" i="15"/>
  <c r="AG38" i="15"/>
  <c r="AF38" i="15"/>
  <c r="AE38" i="15"/>
  <c r="Z38" i="15"/>
  <c r="Y38" i="15"/>
  <c r="X38" i="15"/>
  <c r="S38" i="15"/>
  <c r="R38" i="15"/>
  <c r="Q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B37" i="15"/>
  <c r="BA37" i="15"/>
  <c r="AZ37" i="15"/>
  <c r="AU37" i="15"/>
  <c r="AT37" i="15"/>
  <c r="AS37" i="15"/>
  <c r="AN37" i="15"/>
  <c r="AM37" i="15"/>
  <c r="AL37" i="15"/>
  <c r="AG37" i="15"/>
  <c r="AF37" i="15"/>
  <c r="AE37" i="15"/>
  <c r="Z37" i="15"/>
  <c r="Y37" i="15"/>
  <c r="X37" i="15"/>
  <c r="S37" i="15"/>
  <c r="R37" i="15"/>
  <c r="Q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B36" i="15"/>
  <c r="BA36" i="15"/>
  <c r="AZ36" i="15"/>
  <c r="AU36" i="15"/>
  <c r="AT36" i="15"/>
  <c r="AS36" i="15"/>
  <c r="AN36" i="15"/>
  <c r="AM36" i="15"/>
  <c r="AL36" i="15"/>
  <c r="AG36" i="15"/>
  <c r="AF36" i="15"/>
  <c r="AE36" i="15"/>
  <c r="Z36" i="15"/>
  <c r="Y36" i="15"/>
  <c r="X36" i="15"/>
  <c r="S36" i="15"/>
  <c r="R36" i="15"/>
  <c r="Q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B35" i="15"/>
  <c r="BA35" i="15"/>
  <c r="AZ35" i="15"/>
  <c r="AU35" i="15"/>
  <c r="AT35" i="15"/>
  <c r="AS35" i="15"/>
  <c r="AN35" i="15"/>
  <c r="AM35" i="15"/>
  <c r="AL35" i="15"/>
  <c r="AG35" i="15"/>
  <c r="AF35" i="15"/>
  <c r="AE35" i="15"/>
  <c r="Z35" i="15"/>
  <c r="Y35" i="15"/>
  <c r="X35" i="15"/>
  <c r="S35" i="15"/>
  <c r="R35" i="15"/>
  <c r="Q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B34" i="15"/>
  <c r="BA34" i="15"/>
  <c r="AZ34" i="15"/>
  <c r="AU34" i="15"/>
  <c r="AT34" i="15"/>
  <c r="AS34" i="15"/>
  <c r="AN34" i="15"/>
  <c r="AM34" i="15"/>
  <c r="AL34" i="15"/>
  <c r="AG34" i="15"/>
  <c r="AF34" i="15"/>
  <c r="AE34" i="15"/>
  <c r="Z34" i="15"/>
  <c r="Y34" i="15"/>
  <c r="X34" i="15"/>
  <c r="S34" i="15"/>
  <c r="R34" i="15"/>
  <c r="Q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B33" i="15"/>
  <c r="BA33" i="15"/>
  <c r="AZ33" i="15"/>
  <c r="AU33" i="15"/>
  <c r="AT33" i="15"/>
  <c r="AS33" i="15"/>
  <c r="AN33" i="15"/>
  <c r="AM33" i="15"/>
  <c r="AL33" i="15"/>
  <c r="AG33" i="15"/>
  <c r="AF33" i="15"/>
  <c r="AE33" i="15"/>
  <c r="Z33" i="15"/>
  <c r="Y33" i="15"/>
  <c r="X33" i="15"/>
  <c r="S33" i="15"/>
  <c r="R33" i="15"/>
  <c r="Q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B32" i="15"/>
  <c r="BA32" i="15"/>
  <c r="AZ32" i="15"/>
  <c r="AU32" i="15"/>
  <c r="AT32" i="15"/>
  <c r="AS32" i="15"/>
  <c r="AN32" i="15"/>
  <c r="AM32" i="15"/>
  <c r="AL32" i="15"/>
  <c r="AG32" i="15"/>
  <c r="AF32" i="15"/>
  <c r="AE32" i="15"/>
  <c r="Z32" i="15"/>
  <c r="Y32" i="15"/>
  <c r="X32" i="15"/>
  <c r="S32" i="15"/>
  <c r="R32" i="15"/>
  <c r="Q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B31" i="15"/>
  <c r="BA31" i="15"/>
  <c r="AZ31" i="15"/>
  <c r="AU31" i="15"/>
  <c r="AT31" i="15"/>
  <c r="AS31" i="15"/>
  <c r="AN31" i="15"/>
  <c r="AM31" i="15"/>
  <c r="AL31" i="15"/>
  <c r="AG31" i="15"/>
  <c r="AF31" i="15"/>
  <c r="AE31" i="15"/>
  <c r="Z31" i="15"/>
  <c r="Y31" i="15"/>
  <c r="X31" i="15"/>
  <c r="S31" i="15"/>
  <c r="R31" i="15"/>
  <c r="Q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B30" i="15"/>
  <c r="BA30" i="15"/>
  <c r="AZ30" i="15"/>
  <c r="AU30" i="15"/>
  <c r="AT30" i="15"/>
  <c r="AS30" i="15"/>
  <c r="AN30" i="15"/>
  <c r="AM30" i="15"/>
  <c r="AL30" i="15"/>
  <c r="AG30" i="15"/>
  <c r="AF30" i="15"/>
  <c r="AE30" i="15"/>
  <c r="Z30" i="15"/>
  <c r="Y30" i="15"/>
  <c r="X30" i="15"/>
  <c r="S30" i="15"/>
  <c r="R30" i="15"/>
  <c r="Q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B29" i="15"/>
  <c r="BA29" i="15"/>
  <c r="AZ29" i="15"/>
  <c r="AU29" i="15"/>
  <c r="AT29" i="15"/>
  <c r="AS29" i="15"/>
  <c r="AN29" i="15"/>
  <c r="AM29" i="15"/>
  <c r="AL29" i="15"/>
  <c r="AG29" i="15"/>
  <c r="AF29" i="15"/>
  <c r="AE29" i="15"/>
  <c r="Z29" i="15"/>
  <c r="Y29" i="15"/>
  <c r="X29" i="15"/>
  <c r="S29" i="15"/>
  <c r="R29" i="15"/>
  <c r="Q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B28" i="15"/>
  <c r="BA28" i="15"/>
  <c r="AZ28" i="15"/>
  <c r="AU28" i="15"/>
  <c r="AT28" i="15"/>
  <c r="AS28" i="15"/>
  <c r="AN28" i="15"/>
  <c r="AM28" i="15"/>
  <c r="AL28" i="15"/>
  <c r="AO28" i="15" s="1"/>
  <c r="AG28" i="15"/>
  <c r="AF28" i="15"/>
  <c r="AE28" i="15"/>
  <c r="AH28" i="15" s="1"/>
  <c r="Z28" i="15"/>
  <c r="Y28" i="15"/>
  <c r="X28" i="15"/>
  <c r="S28" i="15"/>
  <c r="R28" i="15"/>
  <c r="Q28" i="15"/>
  <c r="L28" i="15"/>
  <c r="K28" i="15"/>
  <c r="M28" i="15" s="1"/>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B27" i="15"/>
  <c r="BA27" i="15"/>
  <c r="BC27" i="15" s="1"/>
  <c r="AZ27" i="15"/>
  <c r="AU27" i="15"/>
  <c r="AT27" i="15"/>
  <c r="AS27" i="15"/>
  <c r="AV27" i="15" s="1"/>
  <c r="AN27" i="15"/>
  <c r="AM27" i="15"/>
  <c r="AL27" i="15"/>
  <c r="AO27" i="15" s="1"/>
  <c r="AH27" i="15"/>
  <c r="AG27" i="15"/>
  <c r="AF27" i="15"/>
  <c r="AE27" i="15"/>
  <c r="AA27" i="15"/>
  <c r="Z27" i="15"/>
  <c r="Y27" i="15"/>
  <c r="X27" i="15"/>
  <c r="S27" i="15"/>
  <c r="R27" i="15"/>
  <c r="Q27" i="15"/>
  <c r="L27" i="15"/>
  <c r="M27" i="15" s="1"/>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B26" i="15"/>
  <c r="BA26" i="15"/>
  <c r="AZ26" i="15"/>
  <c r="AU26" i="15"/>
  <c r="AT26" i="15"/>
  <c r="AV26" i="15" s="1"/>
  <c r="AS26" i="15"/>
  <c r="AN26" i="15"/>
  <c r="AM26" i="15"/>
  <c r="AL26" i="15"/>
  <c r="AO26" i="15" s="1"/>
  <c r="AG26" i="15"/>
  <c r="AF26" i="15"/>
  <c r="AE26" i="15"/>
  <c r="AH26" i="15" s="1"/>
  <c r="Z26" i="15"/>
  <c r="Y26" i="15"/>
  <c r="X26" i="15"/>
  <c r="AA26" i="15" s="1"/>
  <c r="S26" i="15"/>
  <c r="R26" i="15"/>
  <c r="Q26" i="15"/>
  <c r="T26" i="15" s="1"/>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U25" i="15"/>
  <c r="AT25" i="15"/>
  <c r="AS25" i="15"/>
  <c r="AN25" i="15"/>
  <c r="AO25" i="15" s="1"/>
  <c r="AM25" i="15"/>
  <c r="AL25" i="15"/>
  <c r="AG25" i="15"/>
  <c r="AF25" i="15"/>
  <c r="AE25" i="15"/>
  <c r="Z25" i="15"/>
  <c r="Y25" i="15"/>
  <c r="X25" i="15"/>
  <c r="AA25" i="15" s="1"/>
  <c r="S25" i="15"/>
  <c r="R25" i="15"/>
  <c r="Q25" i="15"/>
  <c r="T25" i="15" s="1"/>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B24" i="15"/>
  <c r="BA24" i="15"/>
  <c r="AZ24" i="15"/>
  <c r="BC24" i="15" s="1"/>
  <c r="AU24" i="15"/>
  <c r="AT24" i="15"/>
  <c r="AS24" i="15"/>
  <c r="AN24" i="15"/>
  <c r="AM24" i="15"/>
  <c r="AL24" i="15"/>
  <c r="AG24" i="15"/>
  <c r="AF24" i="15"/>
  <c r="AH24" i="15" s="1"/>
  <c r="AE24" i="15"/>
  <c r="Z24" i="15"/>
  <c r="Y24" i="15"/>
  <c r="X24" i="15"/>
  <c r="AA24" i="15" s="1"/>
  <c r="S24" i="15"/>
  <c r="R24" i="15"/>
  <c r="Q24" i="15"/>
  <c r="T24" i="15" s="1"/>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N23" i="15"/>
  <c r="AM23" i="15"/>
  <c r="AL23" i="15"/>
  <c r="AG23" i="15"/>
  <c r="AF23" i="15"/>
  <c r="AE23" i="15"/>
  <c r="Z23" i="15"/>
  <c r="Y23" i="15"/>
  <c r="AA23" i="15" s="1"/>
  <c r="X23" i="15"/>
  <c r="S23" i="15"/>
  <c r="R23" i="15"/>
  <c r="Q23" i="15"/>
  <c r="T23" i="15" s="1"/>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B22" i="15"/>
  <c r="BA22" i="15"/>
  <c r="AZ22" i="15"/>
  <c r="AU22" i="15"/>
  <c r="AT22" i="15"/>
  <c r="AS22" i="15"/>
  <c r="AV22" i="15" s="1"/>
  <c r="AN22" i="15"/>
  <c r="AM22" i="15"/>
  <c r="AL22" i="15"/>
  <c r="AO22" i="15" s="1"/>
  <c r="AH22" i="15"/>
  <c r="AG22" i="15"/>
  <c r="AF22" i="15"/>
  <c r="AE22" i="15"/>
  <c r="AA22" i="15"/>
  <c r="Z22" i="15"/>
  <c r="Y22" i="15"/>
  <c r="X22" i="15"/>
  <c r="S22" i="15"/>
  <c r="R22" i="15"/>
  <c r="Q22" i="15"/>
  <c r="L22" i="15"/>
  <c r="M22" i="15" s="1"/>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B21" i="15"/>
  <c r="BC21" i="15" s="1"/>
  <c r="BA21" i="15"/>
  <c r="AZ21" i="15"/>
  <c r="AU21" i="15"/>
  <c r="AT21" i="15"/>
  <c r="AS21" i="15"/>
  <c r="AN21" i="15"/>
  <c r="AM21" i="15"/>
  <c r="AO21" i="15" s="1"/>
  <c r="AL21" i="15"/>
  <c r="AG21" i="15"/>
  <c r="AF21" i="15"/>
  <c r="AE21" i="15"/>
  <c r="Z21" i="15"/>
  <c r="Y21" i="15"/>
  <c r="X21" i="15"/>
  <c r="S21" i="15"/>
  <c r="R21" i="15"/>
  <c r="Q21" i="15"/>
  <c r="T21" i="15" s="1"/>
  <c r="L21" i="15"/>
  <c r="K21" i="15"/>
  <c r="J21" i="15"/>
  <c r="M21" i="15" s="1"/>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N20" i="15"/>
  <c r="AM20" i="15"/>
  <c r="AL20" i="15"/>
  <c r="AG20" i="15"/>
  <c r="AF20" i="15"/>
  <c r="AE20" i="15"/>
  <c r="Z20" i="15"/>
  <c r="Y20" i="15"/>
  <c r="X20" i="15"/>
  <c r="AA20" i="15" s="1"/>
  <c r="S20" i="15"/>
  <c r="R20" i="15"/>
  <c r="Q20" i="15"/>
  <c r="T20" i="15" s="1"/>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N19" i="15"/>
  <c r="AM19" i="15"/>
  <c r="AL19" i="15"/>
  <c r="AG19" i="15"/>
  <c r="AH19" i="15" s="1"/>
  <c r="AF19" i="15"/>
  <c r="AE19" i="15"/>
  <c r="Z19" i="15"/>
  <c r="AA19" i="15" s="1"/>
  <c r="Y19" i="15"/>
  <c r="X19" i="15"/>
  <c r="S19" i="15"/>
  <c r="R19" i="15"/>
  <c r="Q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B18" i="15"/>
  <c r="BA18" i="15"/>
  <c r="AZ18" i="15"/>
  <c r="AU18" i="15"/>
  <c r="AT18" i="15"/>
  <c r="AS18" i="15"/>
  <c r="AV18" i="15" s="1"/>
  <c r="AN18" i="15"/>
  <c r="AM18" i="15"/>
  <c r="AL18" i="15"/>
  <c r="AH18" i="15"/>
  <c r="AG18" i="15"/>
  <c r="AF18" i="15"/>
  <c r="AE18" i="15"/>
  <c r="AA18" i="15"/>
  <c r="Z18" i="15"/>
  <c r="Y18" i="15"/>
  <c r="X18" i="15"/>
  <c r="S18" i="15"/>
  <c r="R18" i="15"/>
  <c r="Q18" i="15"/>
  <c r="L18" i="15"/>
  <c r="K18" i="15"/>
  <c r="M18" i="15" s="1"/>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B17" i="15"/>
  <c r="BA17" i="15"/>
  <c r="AZ17" i="15"/>
  <c r="AU17" i="15"/>
  <c r="AT17" i="15"/>
  <c r="AV17" i="15" s="1"/>
  <c r="AS17" i="15"/>
  <c r="AN17" i="15"/>
  <c r="AM17" i="15"/>
  <c r="AL17" i="15"/>
  <c r="AO17" i="15" s="1"/>
  <c r="AG17" i="15"/>
  <c r="AF17" i="15"/>
  <c r="AE17" i="15"/>
  <c r="AH17" i="15" s="1"/>
  <c r="AA17" i="15"/>
  <c r="Z17" i="15"/>
  <c r="Y17" i="15"/>
  <c r="X17" i="15"/>
  <c r="S17" i="15"/>
  <c r="R17" i="15"/>
  <c r="Q17" i="15"/>
  <c r="L17" i="15"/>
  <c r="M17" i="15" s="1"/>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B16" i="15"/>
  <c r="BC16" i="15" s="1"/>
  <c r="BA16" i="15"/>
  <c r="AZ16" i="15"/>
  <c r="AU16" i="15"/>
  <c r="AT16" i="15"/>
  <c r="AS16" i="15"/>
  <c r="AN16" i="15"/>
  <c r="AM16" i="15"/>
  <c r="AL16" i="15"/>
  <c r="AO16" i="15" s="1"/>
  <c r="AG16" i="15"/>
  <c r="AF16" i="15"/>
  <c r="AE16" i="15"/>
  <c r="Z16" i="15"/>
  <c r="Y16" i="15"/>
  <c r="X16" i="15"/>
  <c r="AA16" i="15" s="1"/>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U15" i="15"/>
  <c r="AT15" i="15"/>
  <c r="AS15" i="15"/>
  <c r="AN15" i="15"/>
  <c r="AM15" i="15"/>
  <c r="AL15" i="15"/>
  <c r="AG15" i="15"/>
  <c r="AF15" i="15"/>
  <c r="AE15" i="15"/>
  <c r="AH15" i="15" s="1"/>
  <c r="Z15" i="15"/>
  <c r="Y15" i="15"/>
  <c r="X15" i="15"/>
  <c r="S15" i="15"/>
  <c r="R15" i="15"/>
  <c r="Q15" i="15"/>
  <c r="T15" i="15" s="1"/>
  <c r="L15" i="15"/>
  <c r="K15" i="15"/>
  <c r="J15" i="15"/>
  <c r="M15" i="15" s="1"/>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B14" i="15"/>
  <c r="BA14" i="15"/>
  <c r="AZ14" i="15"/>
  <c r="BC14" i="15" s="1"/>
  <c r="AU14" i="15"/>
  <c r="AT14" i="15"/>
  <c r="AS14" i="15"/>
  <c r="AV14" i="15" s="1"/>
  <c r="AN14" i="15"/>
  <c r="AM14" i="15"/>
  <c r="AL14" i="15"/>
  <c r="AO14" i="15" s="1"/>
  <c r="AG14" i="15"/>
  <c r="AF14" i="15"/>
  <c r="AE14" i="15"/>
  <c r="AA14" i="15"/>
  <c r="Z14" i="15"/>
  <c r="Y14" i="15"/>
  <c r="X14" i="15"/>
  <c r="S14" i="15"/>
  <c r="R14" i="15"/>
  <c r="Q14" i="15"/>
  <c r="L14" i="15"/>
  <c r="K14" i="15"/>
  <c r="M14" i="15" s="1"/>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B13" i="15"/>
  <c r="BA13" i="15"/>
  <c r="AZ13" i="15"/>
  <c r="AU13" i="15"/>
  <c r="AT13" i="15"/>
  <c r="AV13" i="15" s="1"/>
  <c r="AS13" i="15"/>
  <c r="AN13" i="15"/>
  <c r="AM13" i="15"/>
  <c r="AL13" i="15"/>
  <c r="AO13" i="15" s="1"/>
  <c r="AG13" i="15"/>
  <c r="AF13" i="15"/>
  <c r="AE13" i="15"/>
  <c r="Z13" i="15"/>
  <c r="Y13" i="15"/>
  <c r="X13" i="15"/>
  <c r="AA13" i="15" s="1"/>
  <c r="S13" i="15"/>
  <c r="R13" i="15"/>
  <c r="Q13" i="15"/>
  <c r="T13" i="15" s="1"/>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N12" i="15"/>
  <c r="AM12" i="15"/>
  <c r="AL12" i="15"/>
  <c r="AG12" i="15"/>
  <c r="AH12" i="15" s="1"/>
  <c r="AF12" i="15"/>
  <c r="AE12" i="15"/>
  <c r="Z12" i="15"/>
  <c r="Y12" i="15"/>
  <c r="X12" i="15"/>
  <c r="S12" i="15"/>
  <c r="R12" i="15"/>
  <c r="Q12" i="15"/>
  <c r="T12" i="15" s="1"/>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B11" i="15"/>
  <c r="BA11" i="15"/>
  <c r="AZ11" i="15"/>
  <c r="BC11" i="15" s="1"/>
  <c r="AU11" i="15"/>
  <c r="AT11" i="15"/>
  <c r="AS11" i="15"/>
  <c r="AO11" i="15"/>
  <c r="AN11" i="15"/>
  <c r="AM11" i="15"/>
  <c r="AL11" i="15"/>
  <c r="AG11" i="15"/>
  <c r="AF11" i="15"/>
  <c r="AE11" i="15"/>
  <c r="Z11" i="15"/>
  <c r="Y11" i="15"/>
  <c r="AA11" i="15" s="1"/>
  <c r="X11" i="15"/>
  <c r="S11" i="15"/>
  <c r="R11" i="15"/>
  <c r="Q11" i="15"/>
  <c r="T11" i="15" s="1"/>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B10" i="15"/>
  <c r="BA10" i="15"/>
  <c r="AZ10" i="15"/>
  <c r="BC10" i="15" s="1"/>
  <c r="AU10" i="15"/>
  <c r="AT10" i="15"/>
  <c r="AS10" i="15"/>
  <c r="AV10" i="15" s="1"/>
  <c r="AN10" i="15"/>
  <c r="AM10" i="15"/>
  <c r="AL10" i="15"/>
  <c r="AG10" i="15"/>
  <c r="AH10" i="15" s="1"/>
  <c r="AF10" i="15"/>
  <c r="AE10" i="15"/>
  <c r="Z10" i="15"/>
  <c r="AA10" i="15" s="1"/>
  <c r="Y10" i="15"/>
  <c r="X10" i="15"/>
  <c r="S10" i="15"/>
  <c r="R10" i="15"/>
  <c r="Q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B9" i="15"/>
  <c r="BA9" i="15"/>
  <c r="BC9" i="15" s="1"/>
  <c r="AZ9" i="15"/>
  <c r="AU9" i="15"/>
  <c r="AT9" i="15"/>
  <c r="AS9" i="15"/>
  <c r="AV9" i="15" s="1"/>
  <c r="AN9" i="15"/>
  <c r="AM9" i="15"/>
  <c r="AL9" i="15"/>
  <c r="AG9" i="15"/>
  <c r="AF9" i="15"/>
  <c r="AE9" i="15"/>
  <c r="AH9" i="15" s="1"/>
  <c r="Z9" i="15"/>
  <c r="Y9" i="15"/>
  <c r="X9" i="15"/>
  <c r="S9" i="15"/>
  <c r="R9" i="15"/>
  <c r="Q9" i="15"/>
  <c r="T9" i="15" s="1"/>
  <c r="L9" i="15"/>
  <c r="K9" i="15"/>
  <c r="J9" i="15"/>
  <c r="M9" i="15" s="1"/>
  <c r="P8" i="17"/>
  <c r="O8" i="17"/>
  <c r="R7" i="17"/>
  <c r="Q7" i="17"/>
  <c r="AO9" i="15" l="1"/>
  <c r="M11" i="15"/>
  <c r="AH13" i="15"/>
  <c r="AA15" i="15"/>
  <c r="BC17" i="15"/>
  <c r="AA21" i="15"/>
  <c r="AH21" i="15"/>
  <c r="M23" i="15"/>
  <c r="AA9" i="15"/>
  <c r="M10" i="15"/>
  <c r="M12" i="15"/>
  <c r="BC13" i="15"/>
  <c r="AO15" i="15"/>
  <c r="AH16" i="15"/>
  <c r="BC18" i="15"/>
  <c r="M19" i="15"/>
  <c r="BC22" i="15"/>
  <c r="AH86" i="15"/>
  <c r="AO94" i="15"/>
  <c r="M97" i="15"/>
  <c r="AO12" i="15"/>
  <c r="AH14" i="15"/>
  <c r="AO19" i="15"/>
  <c r="AO23" i="15"/>
  <c r="AV24" i="15"/>
  <c r="AV25" i="15"/>
  <c r="T27" i="15"/>
  <c r="AA28" i="15"/>
  <c r="BC28" i="15"/>
  <c r="AV31" i="15"/>
  <c r="M34" i="15"/>
  <c r="T35" i="15"/>
  <c r="AA36" i="15"/>
  <c r="BC36" i="15"/>
  <c r="M38" i="15"/>
  <c r="T39" i="15"/>
  <c r="AA40" i="15"/>
  <c r="BC40" i="15"/>
  <c r="AA86" i="15"/>
  <c r="AA87" i="15"/>
  <c r="BC87" i="15"/>
  <c r="AV88" i="15"/>
  <c r="AO89" i="15"/>
  <c r="AV90" i="15"/>
  <c r="AA91" i="15"/>
  <c r="AO91" i="15"/>
  <c r="T92" i="15"/>
  <c r="AH92" i="15"/>
  <c r="M93" i="15"/>
  <c r="AO93" i="15"/>
  <c r="T94" i="15"/>
  <c r="AH95" i="15"/>
  <c r="AV95" i="15"/>
  <c r="AO96" i="15"/>
  <c r="BC96" i="15"/>
  <c r="AH98" i="15"/>
  <c r="AV98" i="15"/>
  <c r="T99" i="15"/>
  <c r="M100" i="15"/>
  <c r="M105" i="15"/>
  <c r="AO105" i="15"/>
  <c r="AV106" i="15"/>
  <c r="BC88" i="15"/>
  <c r="AV91" i="15"/>
  <c r="BC95" i="15"/>
  <c r="AO99" i="15"/>
  <c r="T100" i="15"/>
  <c r="AO10" i="15"/>
  <c r="AV11" i="15"/>
  <c r="T16" i="15"/>
  <c r="T17" i="15"/>
  <c r="AO18" i="15"/>
  <c r="AO20" i="15"/>
  <c r="T22" i="15"/>
  <c r="T10" i="15"/>
  <c r="AH11" i="15"/>
  <c r="AA12" i="15"/>
  <c r="T14" i="15"/>
  <c r="AV15" i="15"/>
  <c r="AV16" i="15"/>
  <c r="T18" i="15"/>
  <c r="T19" i="15"/>
  <c r="AH20" i="15"/>
  <c r="AV21" i="15"/>
  <c r="AH23" i="15"/>
  <c r="AO24" i="15"/>
  <c r="AH25" i="15"/>
  <c r="BC26" i="15"/>
  <c r="T28" i="15"/>
  <c r="AV28" i="15"/>
  <c r="M29" i="15"/>
  <c r="AA29" i="15"/>
  <c r="M31" i="15"/>
  <c r="AO31" i="15"/>
  <c r="BC33" i="15"/>
  <c r="BC37" i="15"/>
  <c r="T86" i="15"/>
  <c r="T87" i="15"/>
  <c r="AV87" i="15"/>
  <c r="AO88" i="15"/>
  <c r="T89" i="15"/>
  <c r="AH89" i="15"/>
  <c r="M90" i="15"/>
  <c r="AO90" i="15"/>
  <c r="T91" i="15"/>
  <c r="M92" i="15"/>
  <c r="BC92" i="15"/>
  <c r="AH93" i="15"/>
  <c r="M94" i="15"/>
  <c r="BC94" i="15"/>
  <c r="AA95" i="15"/>
  <c r="T96" i="15"/>
  <c r="AH96" i="15"/>
  <c r="AV97" i="15"/>
  <c r="AA98" i="15"/>
  <c r="BC99" i="15"/>
  <c r="T103" i="15"/>
  <c r="BC103" i="15"/>
  <c r="T104" i="15"/>
  <c r="BC104" i="15"/>
  <c r="AO106" i="15"/>
  <c r="AV33" i="15"/>
  <c r="AV37" i="15"/>
  <c r="M42" i="15"/>
  <c r="M46" i="15"/>
  <c r="T47" i="15"/>
  <c r="AV47" i="15"/>
  <c r="BC48" i="15"/>
  <c r="M54" i="15"/>
  <c r="AH56" i="15"/>
  <c r="M57" i="15"/>
  <c r="AO57" i="15"/>
  <c r="T58" i="15"/>
  <c r="AV58" i="15"/>
  <c r="AA59" i="15"/>
  <c r="BC59" i="15"/>
  <c r="AH60" i="15"/>
  <c r="M61" i="15"/>
  <c r="AO61" i="15"/>
  <c r="T62" i="15"/>
  <c r="AV62" i="15"/>
  <c r="AA63" i="15"/>
  <c r="BC63" i="15"/>
  <c r="AH64" i="15"/>
  <c r="M65" i="15"/>
  <c r="AO65" i="15"/>
  <c r="T66" i="15"/>
  <c r="AV66" i="15"/>
  <c r="AA67" i="15"/>
  <c r="BC67" i="15"/>
  <c r="BC76" i="15"/>
  <c r="AV83" i="15"/>
  <c r="AH85" i="15"/>
  <c r="AO86" i="15"/>
  <c r="AO87" i="15"/>
  <c r="AA89" i="15"/>
  <c r="AA90" i="15"/>
  <c r="AA92" i="15"/>
  <c r="AA93" i="15"/>
  <c r="M95" i="15"/>
  <c r="AA96" i="15"/>
  <c r="T97" i="15"/>
  <c r="M98" i="15"/>
  <c r="BC98" i="15"/>
  <c r="AA100" i="15"/>
  <c r="M101" i="15"/>
  <c r="AO101" i="15"/>
  <c r="AV102" i="15"/>
  <c r="AH103" i="15"/>
  <c r="AA104" i="15"/>
  <c r="AH105" i="15"/>
  <c r="AA106" i="15"/>
  <c r="AV29" i="15"/>
  <c r="AA30" i="15"/>
  <c r="AO30" i="15"/>
  <c r="BC31" i="15"/>
  <c r="AA33" i="15"/>
  <c r="AO33" i="15"/>
  <c r="T34" i="15"/>
  <c r="AA35" i="15"/>
  <c r="AO35" i="15"/>
  <c r="BC35" i="15"/>
  <c r="M37" i="15"/>
  <c r="AA37" i="15"/>
  <c r="AO37" i="15"/>
  <c r="T38" i="15"/>
  <c r="AA39" i="15"/>
  <c r="AH40" i="15"/>
  <c r="AA41" i="15"/>
  <c r="AO41" i="15"/>
  <c r="AH42" i="15"/>
  <c r="AH87" i="15"/>
  <c r="AA88" i="15"/>
  <c r="T90" i="15"/>
  <c r="AH91" i="15"/>
  <c r="T93" i="15"/>
  <c r="AH94" i="15"/>
  <c r="AO95" i="15"/>
  <c r="AV96" i="15"/>
  <c r="BC97" i="15"/>
  <c r="AO98" i="15"/>
  <c r="AH99" i="15"/>
  <c r="BC100" i="15"/>
  <c r="AH101" i="15"/>
  <c r="AH102" i="15"/>
  <c r="AA103" i="15"/>
  <c r="M104" i="15"/>
  <c r="AA105" i="15"/>
  <c r="M106" i="15"/>
  <c r="AO29" i="15"/>
  <c r="T33" i="15"/>
  <c r="T30" i="15"/>
  <c r="BC38" i="15"/>
  <c r="T29" i="15"/>
  <c r="M30" i="15"/>
  <c r="BC30" i="15"/>
  <c r="T32" i="15"/>
  <c r="AV32" i="15"/>
  <c r="M33" i="15"/>
  <c r="AH34" i="15"/>
  <c r="AV34" i="15"/>
  <c r="M35" i="15"/>
  <c r="T36" i="15"/>
  <c r="AV36" i="15"/>
  <c r="AH38" i="15"/>
  <c r="AV38" i="15"/>
  <c r="AO39" i="15"/>
  <c r="BC39" i="15"/>
  <c r="AA42" i="15"/>
  <c r="AA31" i="15"/>
  <c r="M40" i="15"/>
  <c r="AV42" i="15"/>
  <c r="BC29" i="15"/>
  <c r="AV30" i="15"/>
  <c r="M32" i="15"/>
  <c r="AO32" i="15"/>
  <c r="AA34" i="15"/>
  <c r="M36" i="15"/>
  <c r="AA38" i="15"/>
  <c r="AH39" i="15"/>
  <c r="AV41" i="15"/>
  <c r="T42" i="15"/>
  <c r="AV59" i="15"/>
  <c r="AA60" i="15"/>
  <c r="M62" i="15"/>
  <c r="BC64" i="15"/>
  <c r="AH65" i="15"/>
  <c r="AV67" i="15"/>
  <c r="AA56" i="15"/>
  <c r="AH57" i="15"/>
  <c r="AO58" i="15"/>
  <c r="T59" i="15"/>
  <c r="AH61" i="15"/>
  <c r="AV63" i="15"/>
  <c r="M66" i="15"/>
  <c r="M118" i="15"/>
  <c r="AO126" i="15"/>
  <c r="AH30" i="15"/>
  <c r="AH31" i="15"/>
  <c r="AH32" i="15"/>
  <c r="AH33" i="15"/>
  <c r="BC34" i="15"/>
  <c r="AV35" i="15"/>
  <c r="AO36" i="15"/>
  <c r="AH37" i="15"/>
  <c r="M39" i="15"/>
  <c r="T40" i="15"/>
  <c r="AV40" i="15"/>
  <c r="BC41" i="15"/>
  <c r="BC42" i="15"/>
  <c r="T56" i="15"/>
  <c r="AV56" i="15"/>
  <c r="AA57" i="15"/>
  <c r="BC57" i="15"/>
  <c r="AH58" i="15"/>
  <c r="M59" i="15"/>
  <c r="AO59" i="15"/>
  <c r="T60" i="15"/>
  <c r="AV60" i="15"/>
  <c r="AA61" i="15"/>
  <c r="BC61" i="15"/>
  <c r="AH62" i="15"/>
  <c r="M63" i="15"/>
  <c r="AO63" i="15"/>
  <c r="T64" i="15"/>
  <c r="AV64" i="15"/>
  <c r="AA65" i="15"/>
  <c r="BC65" i="15"/>
  <c r="AH66" i="15"/>
  <c r="M67" i="15"/>
  <c r="AO67" i="15"/>
  <c r="BC107" i="15"/>
  <c r="M113" i="15"/>
  <c r="AO113" i="15"/>
  <c r="T114" i="15"/>
  <c r="AV114" i="15"/>
  <c r="M117" i="15"/>
  <c r="BC117" i="15"/>
  <c r="AO124" i="15"/>
  <c r="M125" i="15"/>
  <c r="AO125" i="15"/>
  <c r="T126" i="15"/>
  <c r="BC56" i="15"/>
  <c r="M58" i="15"/>
  <c r="BC60" i="15"/>
  <c r="AO62" i="15"/>
  <c r="T63" i="15"/>
  <c r="AA64" i="15"/>
  <c r="AO66" i="15"/>
  <c r="T67" i="15"/>
  <c r="AO115" i="15"/>
  <c r="AH29" i="15"/>
  <c r="T31" i="15"/>
  <c r="AA32" i="15"/>
  <c r="BC32" i="15"/>
  <c r="AO34" i="15"/>
  <c r="AH35" i="15"/>
  <c r="AH36" i="15"/>
  <c r="T37" i="15"/>
  <c r="AO38" i="15"/>
  <c r="AV39" i="15"/>
  <c r="AO40" i="15"/>
  <c r="AH41" i="15"/>
  <c r="AO42" i="15"/>
  <c r="M56" i="15"/>
  <c r="AO56" i="15"/>
  <c r="T57" i="15"/>
  <c r="AV57" i="15"/>
  <c r="AA58" i="15"/>
  <c r="BC58" i="15"/>
  <c r="AH59" i="15"/>
  <c r="M60" i="15"/>
  <c r="AO60" i="15"/>
  <c r="T61" i="15"/>
  <c r="AV61" i="15"/>
  <c r="AA62" i="15"/>
  <c r="BC62" i="15"/>
  <c r="AH63" i="15"/>
  <c r="M64" i="15"/>
  <c r="AO64" i="15"/>
  <c r="T65" i="15"/>
  <c r="AV65" i="15"/>
  <c r="AA66" i="15"/>
  <c r="BC66" i="15"/>
  <c r="AH67" i="15"/>
  <c r="T107" i="15"/>
  <c r="AV107" i="15"/>
  <c r="AA108" i="15"/>
  <c r="BC108" i="15"/>
  <c r="AH109" i="15"/>
  <c r="AO110" i="15"/>
  <c r="BC110" i="15"/>
  <c r="M112" i="15"/>
  <c r="AH112" i="15"/>
  <c r="BC112" i="15"/>
  <c r="AH113" i="15"/>
  <c r="BC116" i="15"/>
  <c r="T123" i="15"/>
  <c r="AV123" i="15"/>
  <c r="AH124" i="15"/>
  <c r="BC111" i="15"/>
  <c r="M48" i="15"/>
  <c r="AH68" i="15"/>
  <c r="AO47" i="15"/>
  <c r="AV48" i="15"/>
  <c r="AO51" i="15"/>
  <c r="T52" i="15"/>
  <c r="AA53" i="15"/>
  <c r="AO108" i="15"/>
  <c r="AV109" i="15"/>
  <c r="AA110" i="15"/>
  <c r="T111" i="15"/>
  <c r="AH111" i="15"/>
  <c r="AV112" i="15"/>
  <c r="T115" i="15"/>
  <c r="BC115" i="15"/>
  <c r="AA117" i="15"/>
  <c r="AO117" i="15"/>
  <c r="T118" i="15"/>
  <c r="AV118" i="15"/>
  <c r="BC119" i="15"/>
  <c r="AH120" i="15"/>
  <c r="T122" i="15"/>
  <c r="BC122" i="15"/>
  <c r="BC124" i="15"/>
  <c r="M126" i="15"/>
  <c r="AV126" i="15"/>
  <c r="BC50" i="15"/>
  <c r="BC45" i="15"/>
  <c r="M47" i="15"/>
  <c r="AV52" i="15"/>
  <c r="AA107" i="15"/>
  <c r="AH108" i="15"/>
  <c r="M109" i="15"/>
  <c r="AO109" i="15"/>
  <c r="M111" i="15"/>
  <c r="T112" i="15"/>
  <c r="AO112" i="15"/>
  <c r="AV113" i="15"/>
  <c r="AA114" i="15"/>
  <c r="M115" i="15"/>
  <c r="AV115" i="15"/>
  <c r="T117" i="15"/>
  <c r="AV119" i="15"/>
  <c r="AA120" i="15"/>
  <c r="AH121" i="15"/>
  <c r="M122" i="15"/>
  <c r="AV122" i="15"/>
  <c r="BC123" i="15"/>
  <c r="T124" i="15"/>
  <c r="AV124" i="15"/>
  <c r="BC125" i="15"/>
  <c r="AO45" i="15"/>
  <c r="M44" i="15"/>
  <c r="BC44" i="15"/>
  <c r="AH45" i="15"/>
  <c r="BC46" i="15"/>
  <c r="AO48" i="15"/>
  <c r="T49" i="15"/>
  <c r="AV49" i="15"/>
  <c r="AO50" i="15"/>
  <c r="T51" i="15"/>
  <c r="AH51" i="15"/>
  <c r="M52" i="15"/>
  <c r="AO52" i="15"/>
  <c r="T53" i="15"/>
  <c r="AH55" i="15"/>
  <c r="M68" i="15"/>
  <c r="AV68" i="15"/>
  <c r="AA73" i="15"/>
  <c r="AO73" i="15"/>
  <c r="M75" i="15"/>
  <c r="T75" i="15"/>
  <c r="M79" i="15"/>
  <c r="AO79" i="15"/>
  <c r="T80" i="15"/>
  <c r="AH82" i="15"/>
  <c r="AO83" i="15"/>
  <c r="AV84" i="15"/>
  <c r="BC85" i="15"/>
  <c r="AO107" i="15"/>
  <c r="AA109" i="15"/>
  <c r="T110" i="15"/>
  <c r="AA111" i="15"/>
  <c r="AA112" i="15"/>
  <c r="AA113" i="15"/>
  <c r="M114" i="15"/>
  <c r="AO114" i="15"/>
  <c r="AH115" i="15"/>
  <c r="AO116" i="15"/>
  <c r="AV117" i="15"/>
  <c r="AO118" i="15"/>
  <c r="AA119" i="15"/>
  <c r="T121" i="15"/>
  <c r="AV121" i="15"/>
  <c r="AH122" i="15"/>
  <c r="AH123" i="15"/>
  <c r="AA124" i="15"/>
  <c r="AH125" i="15"/>
  <c r="AH126" i="15"/>
  <c r="AA127" i="15"/>
  <c r="BC127" i="15"/>
  <c r="AV50" i="15"/>
  <c r="BC43" i="15"/>
  <c r="AV46" i="15"/>
  <c r="AH48" i="15"/>
  <c r="M49" i="15"/>
  <c r="AO49" i="15"/>
  <c r="T50" i="15"/>
  <c r="M51" i="15"/>
  <c r="T54" i="15"/>
  <c r="M55" i="15"/>
  <c r="BC55" i="15"/>
  <c r="AO68" i="15"/>
  <c r="AV69" i="15"/>
  <c r="BC70" i="15"/>
  <c r="AH71" i="15"/>
  <c r="T73" i="15"/>
  <c r="BC74" i="15"/>
  <c r="AH107" i="15"/>
  <c r="T109" i="15"/>
  <c r="M110" i="15"/>
  <c r="AV110" i="15"/>
  <c r="AV111" i="15"/>
  <c r="T113" i="15"/>
  <c r="BC113" i="15"/>
  <c r="AH114" i="15"/>
  <c r="AA115" i="15"/>
  <c r="AA116" i="15"/>
  <c r="AH117" i="15"/>
  <c r="AH118" i="15"/>
  <c r="T119" i="15"/>
  <c r="BC120" i="15"/>
  <c r="AO121" i="15"/>
  <c r="AA122" i="15"/>
  <c r="AA123" i="15"/>
  <c r="M124" i="15"/>
  <c r="AA125" i="15"/>
  <c r="AA126" i="15"/>
  <c r="T127" i="15"/>
  <c r="AV127" i="15"/>
  <c r="BC54" i="15"/>
  <c r="BC72" i="15"/>
  <c r="AA83" i="15"/>
  <c r="AV44" i="15"/>
  <c r="T79" i="15"/>
  <c r="T43" i="15"/>
  <c r="AH43" i="15"/>
  <c r="AV43" i="15"/>
  <c r="AO44" i="15"/>
  <c r="T45" i="15"/>
  <c r="AV45" i="15"/>
  <c r="AA46" i="15"/>
  <c r="AH47" i="15"/>
  <c r="AH49" i="15"/>
  <c r="M50" i="15"/>
  <c r="AA51" i="15"/>
  <c r="BC51" i="15"/>
  <c r="M53" i="15"/>
  <c r="AO53" i="15"/>
  <c r="AH54" i="15"/>
  <c r="AV54" i="15"/>
  <c r="AV55" i="15"/>
  <c r="AO69" i="15"/>
  <c r="AV70" i="15"/>
  <c r="AH72" i="15"/>
  <c r="BC75" i="15"/>
  <c r="T77" i="15"/>
  <c r="AO78" i="15"/>
  <c r="BC78" i="15"/>
  <c r="AV81" i="15"/>
  <c r="AA82" i="15"/>
  <c r="BC82" i="15"/>
  <c r="AO84" i="15"/>
  <c r="T71" i="15"/>
  <c r="BC80" i="15"/>
  <c r="M43" i="15"/>
  <c r="T44" i="15"/>
  <c r="AH44" i="15"/>
  <c r="M45" i="15"/>
  <c r="T46" i="15"/>
  <c r="AA47" i="15"/>
  <c r="T48" i="15"/>
  <c r="AA49" i="15"/>
  <c r="BC49" i="15"/>
  <c r="AV51" i="15"/>
  <c r="BC52" i="15"/>
  <c r="AH53" i="15"/>
  <c r="AA54" i="15"/>
  <c r="T55" i="15"/>
  <c r="AO55" i="15"/>
  <c r="AH69" i="15"/>
  <c r="AV75" i="15"/>
  <c r="M77" i="15"/>
  <c r="T78" i="15"/>
  <c r="BC83" i="15"/>
  <c r="AH84" i="15"/>
  <c r="AO74" i="15"/>
  <c r="AV80" i="15"/>
  <c r="AO76" i="15"/>
  <c r="BC81" i="15"/>
  <c r="AO43" i="15"/>
  <c r="AA45" i="15"/>
  <c r="AO46" i="15"/>
  <c r="AA48" i="15"/>
  <c r="AH50" i="15"/>
  <c r="AH52" i="15"/>
  <c r="BC53" i="15"/>
  <c r="AA55" i="15"/>
  <c r="M70" i="15"/>
  <c r="AO70" i="15"/>
  <c r="AV71" i="15"/>
  <c r="AA72" i="15"/>
  <c r="M73" i="15"/>
  <c r="T74" i="15"/>
  <c r="AH74" i="15"/>
  <c r="T76" i="15"/>
  <c r="AH76" i="15"/>
  <c r="AO77" i="15"/>
  <c r="M78" i="15"/>
  <c r="AV78" i="15"/>
  <c r="AH80" i="15"/>
  <c r="AO80" i="15"/>
  <c r="AO81" i="15"/>
  <c r="AV82" i="15"/>
  <c r="AV85" i="15"/>
  <c r="T83" i="15"/>
  <c r="AA43" i="15"/>
  <c r="AA44" i="15"/>
  <c r="AH46" i="15"/>
  <c r="BC47" i="15"/>
  <c r="AA50" i="15"/>
  <c r="AA52" i="15"/>
  <c r="AV53" i="15"/>
  <c r="AO54" i="15"/>
  <c r="BC68" i="15"/>
  <c r="T69" i="15"/>
  <c r="BC69" i="15"/>
  <c r="AH70" i="15"/>
  <c r="AO71" i="15"/>
  <c r="T72" i="15"/>
  <c r="AV73" i="15"/>
  <c r="M74" i="15"/>
  <c r="AA75" i="15"/>
  <c r="M76" i="15"/>
  <c r="AA77" i="15"/>
  <c r="AH77" i="15"/>
  <c r="AV79" i="15"/>
  <c r="AA80" i="15"/>
  <c r="T81" i="15"/>
  <c r="AH81" i="15"/>
  <c r="AO82" i="15"/>
  <c r="M84" i="15"/>
  <c r="BC84" i="15"/>
  <c r="T85" i="15"/>
  <c r="AO85" i="15"/>
  <c r="AA68" i="15"/>
  <c r="AA69" i="15"/>
  <c r="AA70" i="15"/>
  <c r="AA71" i="15"/>
  <c r="M72" i="15"/>
  <c r="AV72" i="15"/>
  <c r="BC73" i="15"/>
  <c r="AV74" i="15"/>
  <c r="AO75" i="15"/>
  <c r="AV76" i="15"/>
  <c r="BC77" i="15"/>
  <c r="AH78" i="15"/>
  <c r="AH79" i="15"/>
  <c r="M80" i="15"/>
  <c r="AA81" i="15"/>
  <c r="T82" i="15"/>
  <c r="AH83" i="15"/>
  <c r="AA84" i="15"/>
  <c r="AA85" i="15"/>
  <c r="T68" i="15"/>
  <c r="M69" i="15"/>
  <c r="T70" i="15"/>
  <c r="M71" i="15"/>
  <c r="BC71" i="15"/>
  <c r="AO72" i="15"/>
  <c r="AH73" i="15"/>
  <c r="AA74" i="15"/>
  <c r="AH75" i="15"/>
  <c r="AA76" i="15"/>
  <c r="AV77" i="15"/>
  <c r="AA78" i="15"/>
  <c r="AA79" i="15"/>
  <c r="BC79" i="15"/>
  <c r="M81" i="15"/>
  <c r="M82" i="15"/>
  <c r="M83" i="15"/>
  <c r="T84" i="15"/>
  <c r="M85" i="15"/>
  <c r="N7" i="17"/>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S91" i="17" s="1"/>
  <c r="U91" i="17" s="1"/>
  <c r="KB91" i="15"/>
  <c r="KB92" i="15"/>
  <c r="KA92" i="15"/>
  <c r="I92" i="17" s="1"/>
  <c r="Q92" i="17" s="1"/>
  <c r="KA93" i="15"/>
  <c r="I93" i="17" s="1"/>
  <c r="Q93" i="17" s="1"/>
  <c r="KB93" i="15"/>
  <c r="KB94" i="15"/>
  <c r="J94" i="17" s="1"/>
  <c r="L94" i="17" s="1"/>
  <c r="KA94" i="15"/>
  <c r="I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KA107" i="15"/>
  <c r="I107" i="17" s="1"/>
  <c r="Q107" i="17" s="1"/>
  <c r="KB107" i="15"/>
  <c r="KB108" i="15"/>
  <c r="J108" i="17" s="1"/>
  <c r="L108" i="17" s="1"/>
  <c r="KA108" i="15"/>
  <c r="I108" i="17" s="1"/>
  <c r="KA109" i="15"/>
  <c r="I109" i="17" s="1"/>
  <c r="Q109" i="17" s="1"/>
  <c r="KB109" i="15"/>
  <c r="KB110" i="15"/>
  <c r="J110" i="17" s="1"/>
  <c r="L110" i="17" s="1"/>
  <c r="KA110" i="15"/>
  <c r="I110" i="17" s="1"/>
  <c r="KA111" i="15"/>
  <c r="I111" i="17" s="1"/>
  <c r="Q111" i="17" s="1"/>
  <c r="KB111" i="15"/>
  <c r="KB112" i="15"/>
  <c r="KA112" i="15"/>
  <c r="I112" i="17" s="1"/>
  <c r="Q112" i="17" s="1"/>
  <c r="KA113" i="15"/>
  <c r="I113" i="17" s="1"/>
  <c r="Q113" i="17" s="1"/>
  <c r="KB113" i="15"/>
  <c r="KB114" i="15"/>
  <c r="J114" i="17" s="1"/>
  <c r="L114" i="17" s="1"/>
  <c r="KA114" i="15"/>
  <c r="I114" i="17" s="1"/>
  <c r="KA115" i="15"/>
  <c r="I115" i="17" s="1"/>
  <c r="Q115" i="17" s="1"/>
  <c r="KB115" i="15"/>
  <c r="KB116" i="15"/>
  <c r="J116" i="17" s="1"/>
  <c r="KA116" i="15"/>
  <c r="I116" i="17" s="1"/>
  <c r="KA117" i="15"/>
  <c r="I117" i="17" s="1"/>
  <c r="Q117" i="17" s="1"/>
  <c r="KB117" i="15"/>
  <c r="KB118" i="15"/>
  <c r="J118" i="17" s="1"/>
  <c r="L118" i="17" s="1"/>
  <c r="KA118" i="15"/>
  <c r="I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KA125" i="15"/>
  <c r="I125" i="17" s="1"/>
  <c r="Q125" i="17" s="1"/>
  <c r="KB125" i="15"/>
  <c r="KB126" i="15"/>
  <c r="KA126" i="15"/>
  <c r="I126" i="17" s="1"/>
  <c r="Q126" i="17" s="1"/>
  <c r="KA127" i="15"/>
  <c r="I127" i="17" s="1"/>
  <c r="Q127" i="17" s="1"/>
  <c r="KB127" i="15"/>
  <c r="KB128" i="15"/>
  <c r="J128" i="17" s="1"/>
  <c r="L128" i="17" s="1"/>
  <c r="KA128" i="15"/>
  <c r="I128" i="17" s="1"/>
  <c r="KA129" i="15"/>
  <c r="I129" i="17" s="1"/>
  <c r="Q129" i="17" s="1"/>
  <c r="KB129" i="15"/>
  <c r="KB130" i="15"/>
  <c r="KA130" i="15"/>
  <c r="I130" i="17" s="1"/>
  <c r="Q130" i="17" s="1"/>
  <c r="KA131" i="15"/>
  <c r="I131" i="17" s="1"/>
  <c r="Q131" i="17" s="1"/>
  <c r="KB131" i="15"/>
  <c r="KB132" i="15"/>
  <c r="J132" i="17" s="1"/>
  <c r="L132" i="17" s="1"/>
  <c r="KA132" i="15"/>
  <c r="I132" i="17" s="1"/>
  <c r="KA133" i="15"/>
  <c r="I133" i="17" s="1"/>
  <c r="Q133" i="17" s="1"/>
  <c r="KB133" i="15"/>
  <c r="KB134" i="15"/>
  <c r="J134" i="17" s="1"/>
  <c r="L134" i="17" s="1"/>
  <c r="KA134" i="15"/>
  <c r="I134" i="17" s="1"/>
  <c r="KA135" i="15"/>
  <c r="I135" i="17" s="1"/>
  <c r="Q135" i="17" s="1"/>
  <c r="KB135" i="15"/>
  <c r="KB136" i="15"/>
  <c r="J136" i="17" s="1"/>
  <c r="L136" i="17" s="1"/>
  <c r="KA136" i="15"/>
  <c r="I136" i="17" s="1"/>
  <c r="KA137" i="15"/>
  <c r="I137" i="17" s="1"/>
  <c r="Q137" i="17" s="1"/>
  <c r="KB137" i="15"/>
  <c r="KB138" i="15"/>
  <c r="KA138" i="15"/>
  <c r="I138" i="17" s="1"/>
  <c r="Q138" i="17" s="1"/>
  <c r="KA139" i="15"/>
  <c r="I139" i="17" s="1"/>
  <c r="Q139" i="17" s="1"/>
  <c r="KB139" i="15"/>
  <c r="KB140" i="15"/>
  <c r="J140" i="17" s="1"/>
  <c r="KA140" i="15"/>
  <c r="I140" i="17" s="1"/>
  <c r="KA141" i="15"/>
  <c r="I141" i="17" s="1"/>
  <c r="Q141" i="17" s="1"/>
  <c r="KB141" i="15"/>
  <c r="KB142" i="15"/>
  <c r="KA142" i="15"/>
  <c r="I142" i="17" s="1"/>
  <c r="Q142" i="17" s="1"/>
  <c r="KA143" i="15"/>
  <c r="I143" i="17" s="1"/>
  <c r="Q143" i="17" s="1"/>
  <c r="KB143" i="15"/>
  <c r="KB144" i="15"/>
  <c r="J144" i="17" s="1"/>
  <c r="L144" i="17" s="1"/>
  <c r="KA144" i="15"/>
  <c r="I144" i="17" s="1"/>
  <c r="KA145" i="15"/>
  <c r="I145" i="17" s="1"/>
  <c r="Q145" i="17" s="1"/>
  <c r="KB145" i="15"/>
  <c r="KB146" i="15"/>
  <c r="J146" i="17" s="1"/>
  <c r="L146" i="17" s="1"/>
  <c r="KA146" i="15"/>
  <c r="I146" i="17" s="1"/>
  <c r="KA147" i="15"/>
  <c r="I147" i="17" s="1"/>
  <c r="Q147" i="17" s="1"/>
  <c r="KB147" i="15"/>
  <c r="KB148" i="15"/>
  <c r="J148" i="17" s="1"/>
  <c r="L148" i="17" s="1"/>
  <c r="KA148" i="15"/>
  <c r="I148" i="17" s="1"/>
  <c r="KA149" i="15"/>
  <c r="I149" i="17" s="1"/>
  <c r="Q149" i="17" s="1"/>
  <c r="KB149" i="15"/>
  <c r="KB150" i="15"/>
  <c r="J150" i="17" s="1"/>
  <c r="L150" i="17" s="1"/>
  <c r="KA150" i="15"/>
  <c r="I150" i="17" s="1"/>
  <c r="KA151" i="15"/>
  <c r="I151" i="17" s="1"/>
  <c r="Q151" i="17" s="1"/>
  <c r="KB151" i="15"/>
  <c r="KB152" i="15"/>
  <c r="J152" i="17" s="1"/>
  <c r="L152" i="17" s="1"/>
  <c r="KA152" i="15"/>
  <c r="I152" i="17" s="1"/>
  <c r="KA153" i="15"/>
  <c r="I153" i="17" s="1"/>
  <c r="Q153" i="17" s="1"/>
  <c r="KB153" i="15"/>
  <c r="KB154" i="15"/>
  <c r="J154" i="17" s="1"/>
  <c r="L154" i="17" s="1"/>
  <c r="KA154" i="15"/>
  <c r="I154" i="17" s="1"/>
  <c r="KA155" i="15"/>
  <c r="I155" i="17" s="1"/>
  <c r="Q155" i="17" s="1"/>
  <c r="KB155" i="15"/>
  <c r="KB156" i="15"/>
  <c r="J156" i="17" s="1"/>
  <c r="L156" i="17" s="1"/>
  <c r="KA156" i="15"/>
  <c r="I156" i="17" s="1"/>
  <c r="KA157" i="15"/>
  <c r="I157" i="17" s="1"/>
  <c r="Q157" i="17" s="1"/>
  <c r="KB157" i="15"/>
  <c r="KB158" i="15"/>
  <c r="J158" i="17" s="1"/>
  <c r="L158" i="17" s="1"/>
  <c r="KA158" i="15"/>
  <c r="I158" i="17" s="1"/>
  <c r="KA159" i="15"/>
  <c r="I159" i="17" s="1"/>
  <c r="Q159" i="17" s="1"/>
  <c r="KB159" i="15"/>
  <c r="KB160" i="15"/>
  <c r="J160" i="17" s="1"/>
  <c r="L160" i="17" s="1"/>
  <c r="KA160" i="15"/>
  <c r="I160" i="17" s="1"/>
  <c r="KA161" i="15"/>
  <c r="I161" i="17" s="1"/>
  <c r="Q161" i="17" s="1"/>
  <c r="KB161" i="15"/>
  <c r="KB162" i="15"/>
  <c r="J162" i="17" s="1"/>
  <c r="KA162" i="15"/>
  <c r="I162" i="17" s="1"/>
  <c r="KA163" i="15"/>
  <c r="I163" i="17" s="1"/>
  <c r="Q163" i="17" s="1"/>
  <c r="KB163" i="15"/>
  <c r="KB164" i="15"/>
  <c r="J164" i="17" s="1"/>
  <c r="L164" i="17" s="1"/>
  <c r="KA164" i="15"/>
  <c r="I164" i="17" s="1"/>
  <c r="KA165" i="15"/>
  <c r="I165" i="17" s="1"/>
  <c r="Q165" i="17" s="1"/>
  <c r="KB165" i="15"/>
  <c r="KB166" i="15"/>
  <c r="J166" i="17" s="1"/>
  <c r="KA166" i="15"/>
  <c r="I166" i="17" s="1"/>
  <c r="KA167" i="15"/>
  <c r="I167" i="17" s="1"/>
  <c r="Q167" i="17" s="1"/>
  <c r="KB167" i="15"/>
  <c r="KB168" i="15"/>
  <c r="J168" i="17" s="1"/>
  <c r="L168" i="17" s="1"/>
  <c r="KA168" i="15"/>
  <c r="I168" i="17" s="1"/>
  <c r="KA169" i="15"/>
  <c r="I169" i="17" s="1"/>
  <c r="Q169" i="17" s="1"/>
  <c r="KB169" i="15"/>
  <c r="KB170" i="15"/>
  <c r="J170" i="17" s="1"/>
  <c r="KA170" i="15"/>
  <c r="I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KA177" i="15"/>
  <c r="I177" i="17" s="1"/>
  <c r="Q177" i="17" s="1"/>
  <c r="KB177" i="15"/>
  <c r="KB178" i="15"/>
  <c r="J178" i="17" s="1"/>
  <c r="L178" i="17" s="1"/>
  <c r="KA178" i="15"/>
  <c r="I178" i="17" s="1"/>
  <c r="KA179" i="15"/>
  <c r="I179" i="17" s="1"/>
  <c r="Q179" i="17" s="1"/>
  <c r="KB179" i="15"/>
  <c r="KB180" i="15"/>
  <c r="J180" i="17" s="1"/>
  <c r="L180" i="17" s="1"/>
  <c r="KA180" i="15"/>
  <c r="I180" i="17" s="1"/>
  <c r="KA181" i="15"/>
  <c r="I181" i="17" s="1"/>
  <c r="Q181" i="17" s="1"/>
  <c r="KB181" i="15"/>
  <c r="KB182" i="15"/>
  <c r="J182" i="17" s="1"/>
  <c r="L182" i="17" s="1"/>
  <c r="KA182" i="15"/>
  <c r="I182" i="17" s="1"/>
  <c r="KA183" i="15"/>
  <c r="I183" i="17" s="1"/>
  <c r="Q183" i="17" s="1"/>
  <c r="KB183" i="15"/>
  <c r="KB184" i="15"/>
  <c r="J184" i="17" s="1"/>
  <c r="L184" i="17" s="1"/>
  <c r="KA184" i="15"/>
  <c r="I184" i="17" s="1"/>
  <c r="KA185" i="15"/>
  <c r="I185" i="17" s="1"/>
  <c r="Q185" i="17" s="1"/>
  <c r="KB185" i="15"/>
  <c r="KB186" i="15"/>
  <c r="J186" i="17" s="1"/>
  <c r="KA186" i="15"/>
  <c r="I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KA193" i="15"/>
  <c r="I193" i="17" s="1"/>
  <c r="Q193" i="17" s="1"/>
  <c r="KB193" i="15"/>
  <c r="KB194" i="15"/>
  <c r="J194" i="17" s="1"/>
  <c r="L194" i="17" s="1"/>
  <c r="KA194" i="15"/>
  <c r="I194" i="17" s="1"/>
  <c r="KA195" i="15"/>
  <c r="I195" i="17" s="1"/>
  <c r="Q195" i="17" s="1"/>
  <c r="KB195" i="15"/>
  <c r="KB196" i="15"/>
  <c r="J196" i="17" s="1"/>
  <c r="L196" i="17" s="1"/>
  <c r="KA196" i="15"/>
  <c r="I196" i="17" s="1"/>
  <c r="KA197" i="15"/>
  <c r="I197" i="17" s="1"/>
  <c r="Q197" i="17" s="1"/>
  <c r="KB197" i="15"/>
  <c r="KB198" i="15"/>
  <c r="J198" i="17" s="1"/>
  <c r="L198" i="17" s="1"/>
  <c r="KA198" i="15"/>
  <c r="I198" i="17" s="1"/>
  <c r="KA199" i="15"/>
  <c r="I199" i="17" s="1"/>
  <c r="Q199" i="17" s="1"/>
  <c r="KB199" i="15"/>
  <c r="KB200" i="15"/>
  <c r="J200" i="17" s="1"/>
  <c r="L200" i="17" s="1"/>
  <c r="KA200" i="15"/>
  <c r="I200" i="17" s="1"/>
  <c r="KA201" i="15"/>
  <c r="I201" i="17" s="1"/>
  <c r="Q201" i="17" s="1"/>
  <c r="KB201" i="15"/>
  <c r="KB202" i="15"/>
  <c r="KA202" i="15"/>
  <c r="I202" i="17" s="1"/>
  <c r="Q202" i="17" s="1"/>
  <c r="KA203" i="15"/>
  <c r="I203" i="17" s="1"/>
  <c r="Q203" i="17" s="1"/>
  <c r="KB203" i="15"/>
  <c r="KB204" i="15"/>
  <c r="J204" i="17" s="1"/>
  <c r="L204" i="17" s="1"/>
  <c r="KA204" i="15"/>
  <c r="I204" i="17" s="1"/>
  <c r="KA205" i="15"/>
  <c r="I205" i="17" s="1"/>
  <c r="Q205" i="17" s="1"/>
  <c r="KB205" i="15"/>
  <c r="KB206" i="15"/>
  <c r="J206" i="17" s="1"/>
  <c r="L206" i="17" s="1"/>
  <c r="KA206" i="15"/>
  <c r="I206" i="17" s="1"/>
  <c r="KA207" i="15"/>
  <c r="I207" i="17" s="1"/>
  <c r="Q207" i="17" s="1"/>
  <c r="KB207" i="15"/>
  <c r="KB208" i="15"/>
  <c r="J208" i="17" s="1"/>
  <c r="L208" i="17" s="1"/>
  <c r="KA208" i="15"/>
  <c r="I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KB230" i="15"/>
  <c r="J230" i="17" s="1"/>
  <c r="L230" i="17" s="1"/>
  <c r="KB231" i="15"/>
  <c r="KA231" i="15"/>
  <c r="I231" i="17" s="1"/>
  <c r="Q231" i="17" s="1"/>
  <c r="KA232" i="15"/>
  <c r="I232" i="17" s="1"/>
  <c r="Q232" i="17" s="1"/>
  <c r="KB232" i="15"/>
  <c r="KB233" i="15"/>
  <c r="KA233" i="15"/>
  <c r="I233" i="17" s="1"/>
  <c r="Q233" i="17" s="1"/>
  <c r="KA234" i="15"/>
  <c r="I234" i="17" s="1"/>
  <c r="KB234" i="15"/>
  <c r="J234" i="17" s="1"/>
  <c r="L234" i="17" s="1"/>
  <c r="KB235" i="15"/>
  <c r="KA235" i="15"/>
  <c r="I235" i="17" s="1"/>
  <c r="Q235" i="17" s="1"/>
  <c r="KA236" i="15"/>
  <c r="I236" i="17" s="1"/>
  <c r="KB236" i="15"/>
  <c r="J236" i="17" s="1"/>
  <c r="L236" i="17" s="1"/>
  <c r="KB237" i="15"/>
  <c r="KA237" i="15"/>
  <c r="I237" i="17" s="1"/>
  <c r="Q237" i="17" s="1"/>
  <c r="KA238" i="15"/>
  <c r="I238" i="17" s="1"/>
  <c r="KB238" i="15"/>
  <c r="J238" i="17" s="1"/>
  <c r="L238" i="17" s="1"/>
  <c r="KB239" i="15"/>
  <c r="KA239" i="15"/>
  <c r="I239" i="17" s="1"/>
  <c r="Q239" i="17" s="1"/>
  <c r="KA240" i="15"/>
  <c r="I240" i="17" s="1"/>
  <c r="KB240" i="15"/>
  <c r="J240" i="17" s="1"/>
  <c r="L240" i="17" s="1"/>
  <c r="KB241" i="15"/>
  <c r="KA241" i="15"/>
  <c r="I241" i="17" s="1"/>
  <c r="Q241" i="17" s="1"/>
  <c r="KA242" i="15"/>
  <c r="I242" i="17" s="1"/>
  <c r="KB242" i="15"/>
  <c r="J242" i="17" s="1"/>
  <c r="L242" i="17" s="1"/>
  <c r="KB243" i="15"/>
  <c r="KA243" i="15"/>
  <c r="I243" i="17" s="1"/>
  <c r="Q243" i="17" s="1"/>
  <c r="KA244" i="15"/>
  <c r="I244" i="17" s="1"/>
  <c r="KB244" i="15"/>
  <c r="J244" i="17" s="1"/>
  <c r="L244" i="17" s="1"/>
  <c r="KB245" i="15"/>
  <c r="KA245" i="15"/>
  <c r="I245" i="17" s="1"/>
  <c r="Q245" i="17" s="1"/>
  <c r="KA246" i="15"/>
  <c r="I246" i="17" s="1"/>
  <c r="KB246" i="15"/>
  <c r="J246" i="17" s="1"/>
  <c r="L246" i="17" s="1"/>
  <c r="KB247" i="15"/>
  <c r="KA247" i="15"/>
  <c r="I247" i="17" s="1"/>
  <c r="Q247" i="17" s="1"/>
  <c r="KA248" i="15"/>
  <c r="I248" i="17" s="1"/>
  <c r="KB248" i="15"/>
  <c r="J248" i="17" s="1"/>
  <c r="L248" i="17" s="1"/>
  <c r="KB249" i="15"/>
  <c r="KA249" i="15"/>
  <c r="I249" i="17" s="1"/>
  <c r="Q249" i="17" s="1"/>
  <c r="KA250" i="15"/>
  <c r="I250" i="17" s="1"/>
  <c r="KB250" i="15"/>
  <c r="J250" i="17" s="1"/>
  <c r="L250" i="17" s="1"/>
  <c r="KB251" i="15"/>
  <c r="KA251" i="15"/>
  <c r="I251" i="17" s="1"/>
  <c r="Q251" i="17" s="1"/>
  <c r="KA252" i="15"/>
  <c r="I252" i="17" s="1"/>
  <c r="KB252" i="15"/>
  <c r="J252" i="17" s="1"/>
  <c r="L252" i="17" s="1"/>
  <c r="KB253" i="15"/>
  <c r="KA253" i="15"/>
  <c r="I253" i="17" s="1"/>
  <c r="Q253" i="17" s="1"/>
  <c r="KA254" i="15"/>
  <c r="I254" i="17" s="1"/>
  <c r="KB254" i="15"/>
  <c r="J254" i="17" s="1"/>
  <c r="L254" i="17" s="1"/>
  <c r="KB255" i="15"/>
  <c r="KA255" i="15"/>
  <c r="I255" i="17" s="1"/>
  <c r="Q255" i="17" s="1"/>
  <c r="KA256" i="15"/>
  <c r="I256" i="17" s="1"/>
  <c r="KB256" i="15"/>
  <c r="J256" i="17" s="1"/>
  <c r="L256" i="17" s="1"/>
  <c r="KB257" i="15"/>
  <c r="KA257" i="15"/>
  <c r="I257" i="17" s="1"/>
  <c r="Q257" i="17" s="1"/>
  <c r="KA258" i="15"/>
  <c r="I258" i="17" s="1"/>
  <c r="KB258" i="15"/>
  <c r="J258" i="17" s="1"/>
  <c r="L258" i="17" s="1"/>
  <c r="KB259" i="15"/>
  <c r="KA259" i="15"/>
  <c r="I259" i="17" s="1"/>
  <c r="Q259" i="17" s="1"/>
  <c r="KA260" i="15"/>
  <c r="I260" i="17" s="1"/>
  <c r="KB260" i="15"/>
  <c r="J260" i="17" s="1"/>
  <c r="L260" i="17" s="1"/>
  <c r="KB261" i="15"/>
  <c r="KA261" i="15"/>
  <c r="I261" i="17" s="1"/>
  <c r="Q261" i="17" s="1"/>
  <c r="KA262" i="15"/>
  <c r="I262" i="17" s="1"/>
  <c r="KB262" i="15"/>
  <c r="J262" i="17" s="1"/>
  <c r="L262" i="17" s="1"/>
  <c r="KB263" i="15"/>
  <c r="KA263" i="15"/>
  <c r="I263" i="17" s="1"/>
  <c r="Q263" i="17" s="1"/>
  <c r="KA264" i="15"/>
  <c r="I264" i="17" s="1"/>
  <c r="KB264" i="15"/>
  <c r="J264" i="17" s="1"/>
  <c r="L264" i="17" s="1"/>
  <c r="KB265" i="15"/>
  <c r="KA265" i="15"/>
  <c r="I265" i="17" s="1"/>
  <c r="Q265" i="17" s="1"/>
  <c r="KA266" i="15"/>
  <c r="I266" i="17" s="1"/>
  <c r="KB266" i="15"/>
  <c r="J266" i="17" s="1"/>
  <c r="L266" i="17" s="1"/>
  <c r="KB267" i="15"/>
  <c r="KA267" i="15"/>
  <c r="I267" i="17" s="1"/>
  <c r="Q267" i="17" s="1"/>
  <c r="KA268" i="15"/>
  <c r="I268" i="17" s="1"/>
  <c r="KB268" i="15"/>
  <c r="J268" i="17" s="1"/>
  <c r="L268" i="17" s="1"/>
  <c r="KB269" i="15"/>
  <c r="KA269" i="15"/>
  <c r="I269" i="17" s="1"/>
  <c r="Q269" i="17" s="1"/>
  <c r="KA270" i="15"/>
  <c r="I270" i="17" s="1"/>
  <c r="KB270" i="15"/>
  <c r="J270" i="17" s="1"/>
  <c r="L270" i="17" s="1"/>
  <c r="KB271" i="15"/>
  <c r="KA271" i="15"/>
  <c r="I271" i="17" s="1"/>
  <c r="Q271" i="17" s="1"/>
  <c r="KA272" i="15"/>
  <c r="I272" i="17" s="1"/>
  <c r="KB272" i="15"/>
  <c r="J272" i="17" s="1"/>
  <c r="L272" i="17" s="1"/>
  <c r="KB273" i="15"/>
  <c r="KA273" i="15"/>
  <c r="I273" i="17" s="1"/>
  <c r="Q273" i="17" s="1"/>
  <c r="KA274" i="15"/>
  <c r="I274" i="17" s="1"/>
  <c r="KB274" i="15"/>
  <c r="J274" i="17" s="1"/>
  <c r="L274" i="17" s="1"/>
  <c r="KB275" i="15"/>
  <c r="KA275" i="15"/>
  <c r="I275" i="17" s="1"/>
  <c r="Q275" i="17" s="1"/>
  <c r="KA276" i="15"/>
  <c r="I276" i="17" s="1"/>
  <c r="KB276" i="15"/>
  <c r="J276" i="17" s="1"/>
  <c r="L276" i="17" s="1"/>
  <c r="KB277" i="15"/>
  <c r="KA277" i="15"/>
  <c r="I277" i="17" s="1"/>
  <c r="Q277" i="17" s="1"/>
  <c r="KA278" i="15"/>
  <c r="I278" i="17" s="1"/>
  <c r="KB278" i="15"/>
  <c r="J278" i="17" s="1"/>
  <c r="L278" i="17" s="1"/>
  <c r="KB279" i="15"/>
  <c r="KA279" i="15"/>
  <c r="I279" i="17" s="1"/>
  <c r="Q279" i="17" s="1"/>
  <c r="KA280" i="15"/>
  <c r="I280" i="17" s="1"/>
  <c r="KB280" i="15"/>
  <c r="J280" i="17" s="1"/>
  <c r="L280" i="17" s="1"/>
  <c r="KB281" i="15"/>
  <c r="KA281" i="15"/>
  <c r="I281" i="17" s="1"/>
  <c r="Q281" i="17" s="1"/>
  <c r="KA282" i="15"/>
  <c r="I282" i="17" s="1"/>
  <c r="KB282" i="15"/>
  <c r="J282" i="17" s="1"/>
  <c r="L282" i="17" s="1"/>
  <c r="KB283" i="15"/>
  <c r="KA283" i="15"/>
  <c r="I283" i="17" s="1"/>
  <c r="Q283" i="17" s="1"/>
  <c r="KA284" i="15"/>
  <c r="I284" i="17" s="1"/>
  <c r="KB284" i="15"/>
  <c r="J284" i="17" s="1"/>
  <c r="L284" i="17" s="1"/>
  <c r="KB285" i="15"/>
  <c r="KA285" i="15"/>
  <c r="I285" i="17" s="1"/>
  <c r="Q285" i="17" s="1"/>
  <c r="KA286" i="15"/>
  <c r="I286" i="17" s="1"/>
  <c r="Q286" i="17" s="1"/>
  <c r="KB286" i="15"/>
  <c r="KB287" i="15"/>
  <c r="KA287" i="15"/>
  <c r="I287" i="17" s="1"/>
  <c r="Q287" i="17" s="1"/>
  <c r="KA288" i="15"/>
  <c r="I288" i="17" s="1"/>
  <c r="KB288" i="15"/>
  <c r="J288" i="17" s="1"/>
  <c r="L288" i="17" s="1"/>
  <c r="KB289" i="15"/>
  <c r="KA289" i="15"/>
  <c r="I289" i="17" s="1"/>
  <c r="Q289" i="17" s="1"/>
  <c r="KA290" i="15"/>
  <c r="I290" i="17" s="1"/>
  <c r="KB290" i="15"/>
  <c r="J290" i="17" s="1"/>
  <c r="KB291" i="15"/>
  <c r="KA291" i="15"/>
  <c r="I291" i="17" s="1"/>
  <c r="Q291" i="17" s="1"/>
  <c r="KA292" i="15"/>
  <c r="I292" i="17" s="1"/>
  <c r="Q292" i="17" s="1"/>
  <c r="KB292" i="15"/>
  <c r="KB293" i="15"/>
  <c r="KA293" i="15"/>
  <c r="I293" i="17" s="1"/>
  <c r="Q293" i="17" s="1"/>
  <c r="KA294" i="15"/>
  <c r="I294" i="17" s="1"/>
  <c r="KB294" i="15"/>
  <c r="J294" i="17" s="1"/>
  <c r="L294" i="17" s="1"/>
  <c r="KB295" i="15"/>
  <c r="KA295" i="15"/>
  <c r="I295" i="17" s="1"/>
  <c r="Q295" i="17" s="1"/>
  <c r="KA296" i="15"/>
  <c r="I296" i="17" s="1"/>
  <c r="KB296" i="15"/>
  <c r="J296" i="17" s="1"/>
  <c r="L296" i="17" s="1"/>
  <c r="KB297" i="15"/>
  <c r="KA297" i="15"/>
  <c r="I297" i="17" s="1"/>
  <c r="Q297" i="17" s="1"/>
  <c r="KA298" i="15"/>
  <c r="I298" i="17" s="1"/>
  <c r="KB298" i="15"/>
  <c r="J298" i="17" s="1"/>
  <c r="L298" i="17" s="1"/>
  <c r="KB299" i="15"/>
  <c r="KA299" i="15"/>
  <c r="I299" i="17" s="1"/>
  <c r="Q299" i="17" s="1"/>
  <c r="KA300" i="15"/>
  <c r="I300" i="17" s="1"/>
  <c r="KB300" i="15"/>
  <c r="J300" i="17" s="1"/>
  <c r="L300" i="17" s="1"/>
  <c r="KB301" i="15"/>
  <c r="KA301" i="15"/>
  <c r="I301" i="17" s="1"/>
  <c r="Q301" i="17" s="1"/>
  <c r="KA302" i="15"/>
  <c r="I302" i="17" s="1"/>
  <c r="KB302" i="15"/>
  <c r="J302" i="17" s="1"/>
  <c r="L302" i="17" s="1"/>
  <c r="KB303" i="15"/>
  <c r="KA303" i="15"/>
  <c r="I303" i="17" s="1"/>
  <c r="Q303" i="17" s="1"/>
  <c r="KA304" i="15"/>
  <c r="I304" i="17" s="1"/>
  <c r="KB304" i="15"/>
  <c r="J304" i="17" s="1"/>
  <c r="L304" i="17" s="1"/>
  <c r="KB305" i="15"/>
  <c r="KA305" i="15"/>
  <c r="I305" i="17" s="1"/>
  <c r="Q305" i="17" s="1"/>
  <c r="KA306" i="15"/>
  <c r="I306" i="17" s="1"/>
  <c r="KB306" i="15"/>
  <c r="J306" i="17" s="1"/>
  <c r="L306" i="17" s="1"/>
  <c r="KB307" i="15"/>
  <c r="KA307" i="15"/>
  <c r="I307" i="17" s="1"/>
  <c r="Q307" i="17" s="1"/>
  <c r="KA308" i="15"/>
  <c r="I308" i="17" s="1"/>
  <c r="KB308" i="15"/>
  <c r="J308" i="17" s="1"/>
  <c r="L308" i="17" s="1"/>
  <c r="KB309" i="15"/>
  <c r="KA309" i="15"/>
  <c r="I309" i="17" s="1"/>
  <c r="Q309" i="17" s="1"/>
  <c r="KA310" i="15"/>
  <c r="I310" i="17" s="1"/>
  <c r="KB310" i="15"/>
  <c r="J310" i="17" s="1"/>
  <c r="L310" i="17" s="1"/>
  <c r="KB311" i="15"/>
  <c r="KA311" i="15"/>
  <c r="I311" i="17" s="1"/>
  <c r="Q311" i="17" s="1"/>
  <c r="KA312" i="15"/>
  <c r="I312" i="17" s="1"/>
  <c r="KB312" i="15"/>
  <c r="J312" i="17" s="1"/>
  <c r="L312" i="17" s="1"/>
  <c r="KB313" i="15"/>
  <c r="KA313" i="15"/>
  <c r="I313" i="17" s="1"/>
  <c r="Q313" i="17" s="1"/>
  <c r="KA314" i="15"/>
  <c r="I314" i="17" s="1"/>
  <c r="KB314" i="15"/>
  <c r="J314" i="17" s="1"/>
  <c r="L314" i="17" s="1"/>
  <c r="KB315" i="15"/>
  <c r="KA315" i="15"/>
  <c r="I315" i="17" s="1"/>
  <c r="Q315" i="17" s="1"/>
  <c r="KA316" i="15"/>
  <c r="I316" i="17" s="1"/>
  <c r="KB316" i="15"/>
  <c r="J316" i="17" s="1"/>
  <c r="L316" i="17" s="1"/>
  <c r="KB317" i="15"/>
  <c r="KA317" i="15"/>
  <c r="I317" i="17" s="1"/>
  <c r="Q317" i="17" s="1"/>
  <c r="KA318" i="15"/>
  <c r="I318" i="17" s="1"/>
  <c r="KB318" i="15"/>
  <c r="J318" i="17" s="1"/>
  <c r="L318" i="17" s="1"/>
  <c r="KB319" i="15"/>
  <c r="KA319" i="15"/>
  <c r="I319" i="17" s="1"/>
  <c r="Q319" i="17" s="1"/>
  <c r="KA320" i="15"/>
  <c r="I320" i="17" s="1"/>
  <c r="Q320" i="17" s="1"/>
  <c r="KB320" i="15"/>
  <c r="KB321" i="15"/>
  <c r="KA321" i="15"/>
  <c r="I321" i="17" s="1"/>
  <c r="Q321" i="17" s="1"/>
  <c r="KA322" i="15"/>
  <c r="I322" i="17" s="1"/>
  <c r="KB322" i="15"/>
  <c r="J322" i="17" s="1"/>
  <c r="L322" i="17" s="1"/>
  <c r="KB323" i="15"/>
  <c r="KA323" i="15"/>
  <c r="I323" i="17" s="1"/>
  <c r="Q323" i="17" s="1"/>
  <c r="KA324" i="15"/>
  <c r="I324" i="17" s="1"/>
  <c r="Q324" i="17" s="1"/>
  <c r="KB324" i="15"/>
  <c r="KB325" i="15"/>
  <c r="KA325" i="15"/>
  <c r="I325" i="17" s="1"/>
  <c r="Q325" i="17" s="1"/>
  <c r="KA326" i="15"/>
  <c r="I326" i="17" s="1"/>
  <c r="KB326" i="15"/>
  <c r="J326" i="17" s="1"/>
  <c r="L326" i="17" s="1"/>
  <c r="KB327" i="15"/>
  <c r="KA327" i="15"/>
  <c r="I327" i="17" s="1"/>
  <c r="Q327" i="17" s="1"/>
  <c r="KA328" i="15"/>
  <c r="I328" i="17" s="1"/>
  <c r="KB328" i="15"/>
  <c r="J328" i="17" s="1"/>
  <c r="L328" i="17" s="1"/>
  <c r="KB329" i="15"/>
  <c r="KA329" i="15"/>
  <c r="I329" i="17" s="1"/>
  <c r="Q329" i="17" s="1"/>
  <c r="KA330" i="15"/>
  <c r="I330" i="17" s="1"/>
  <c r="KB330" i="15"/>
  <c r="J330" i="17" s="1"/>
  <c r="L330" i="17" s="1"/>
  <c r="KB331" i="15"/>
  <c r="KA331" i="15"/>
  <c r="I331" i="17" s="1"/>
  <c r="Q331" i="17" s="1"/>
  <c r="KA332" i="15"/>
  <c r="I332" i="17" s="1"/>
  <c r="KB332" i="15"/>
  <c r="J332" i="17" s="1"/>
  <c r="L332" i="17" s="1"/>
  <c r="KB333" i="15"/>
  <c r="KA333" i="15"/>
  <c r="I333" i="17" s="1"/>
  <c r="Q333" i="17" s="1"/>
  <c r="KA334" i="15"/>
  <c r="I334" i="17" s="1"/>
  <c r="KB334" i="15"/>
  <c r="J334" i="17" s="1"/>
  <c r="L334" i="17" s="1"/>
  <c r="KB335" i="15"/>
  <c r="KA335" i="15"/>
  <c r="I335" i="17" s="1"/>
  <c r="Q335" i="17" s="1"/>
  <c r="KA336" i="15"/>
  <c r="I336" i="17" s="1"/>
  <c r="KB336" i="15"/>
  <c r="J336" i="17" s="1"/>
  <c r="L336" i="17" s="1"/>
  <c r="KB337" i="15"/>
  <c r="KA337" i="15"/>
  <c r="I337" i="17" s="1"/>
  <c r="Q337" i="17" s="1"/>
  <c r="KB338" i="15"/>
  <c r="J338" i="17" s="1"/>
  <c r="L338" i="17" s="1"/>
  <c r="KA338" i="15"/>
  <c r="I338" i="17" s="1"/>
  <c r="KB339" i="15"/>
  <c r="KA339" i="15"/>
  <c r="I339" i="17" s="1"/>
  <c r="Q339" i="17" s="1"/>
  <c r="KB340" i="15"/>
  <c r="J340" i="17" s="1"/>
  <c r="L340" i="17" s="1"/>
  <c r="KA340" i="15"/>
  <c r="I340" i="17" s="1"/>
  <c r="KB341" i="15"/>
  <c r="KA341" i="15"/>
  <c r="I341" i="17" s="1"/>
  <c r="Q341" i="17" s="1"/>
  <c r="KB342" i="15"/>
  <c r="J342" i="17" s="1"/>
  <c r="L342" i="17" s="1"/>
  <c r="KA342" i="15"/>
  <c r="I342" i="17" s="1"/>
  <c r="KB343" i="15"/>
  <c r="KA343" i="15"/>
  <c r="I343" i="17" s="1"/>
  <c r="Q343" i="17" s="1"/>
  <c r="KB344" i="15"/>
  <c r="J344" i="17" s="1"/>
  <c r="L344" i="17" s="1"/>
  <c r="KA344" i="15"/>
  <c r="I344" i="17" s="1"/>
  <c r="KB345" i="15"/>
  <c r="KA345" i="15"/>
  <c r="I345" i="17" s="1"/>
  <c r="Q345" i="17" s="1"/>
  <c r="KB346" i="15"/>
  <c r="J346" i="17" s="1"/>
  <c r="L346" i="17" s="1"/>
  <c r="KA346" i="15"/>
  <c r="I346" i="17" s="1"/>
  <c r="KB347" i="15"/>
  <c r="KA347" i="15"/>
  <c r="I347" i="17" s="1"/>
  <c r="Q347" i="17" s="1"/>
  <c r="KB348" i="15"/>
  <c r="J348" i="17" s="1"/>
  <c r="L348" i="17" s="1"/>
  <c r="KA348" i="15"/>
  <c r="I348" i="17" s="1"/>
  <c r="KB349" i="15"/>
  <c r="KA349" i="15"/>
  <c r="I349" i="17" s="1"/>
  <c r="Q349" i="17" s="1"/>
  <c r="KB350" i="15"/>
  <c r="J350" i="17" s="1"/>
  <c r="L350" i="17" s="1"/>
  <c r="KA350" i="15"/>
  <c r="I350" i="17" s="1"/>
  <c r="KB351" i="15"/>
  <c r="KA351" i="15"/>
  <c r="I351" i="17" s="1"/>
  <c r="Q351" i="17" s="1"/>
  <c r="KB352" i="15"/>
  <c r="J352" i="17" s="1"/>
  <c r="L352" i="17" s="1"/>
  <c r="KA352" i="15"/>
  <c r="I352" i="17" s="1"/>
  <c r="KB353" i="15"/>
  <c r="KA353" i="15"/>
  <c r="I353" i="17" s="1"/>
  <c r="Q353" i="17" s="1"/>
  <c r="KB354" i="15"/>
  <c r="J354" i="17" s="1"/>
  <c r="L354" i="17" s="1"/>
  <c r="KA354" i="15"/>
  <c r="I354" i="17" s="1"/>
  <c r="KB355" i="15"/>
  <c r="KA355" i="15"/>
  <c r="I355" i="17" s="1"/>
  <c r="Q355" i="17" s="1"/>
  <c r="KB356" i="15"/>
  <c r="J356" i="17" s="1"/>
  <c r="L356" i="17" s="1"/>
  <c r="KA356" i="15"/>
  <c r="I356" i="17" s="1"/>
  <c r="KB357" i="15"/>
  <c r="KA357" i="15"/>
  <c r="I357" i="17" s="1"/>
  <c r="Q357" i="17" s="1"/>
  <c r="KB358" i="15"/>
  <c r="J358" i="17" s="1"/>
  <c r="L358" i="17" s="1"/>
  <c r="KA358" i="15"/>
  <c r="I358" i="17" s="1"/>
  <c r="KB359" i="15"/>
  <c r="KA359" i="15"/>
  <c r="I359" i="17" s="1"/>
  <c r="Q359" i="17" s="1"/>
  <c r="KB360" i="15"/>
  <c r="J360" i="17" s="1"/>
  <c r="L360" i="17" s="1"/>
  <c r="KA360" i="15"/>
  <c r="I360" i="17" s="1"/>
  <c r="KB361" i="15"/>
  <c r="KA361" i="15"/>
  <c r="I361" i="17" s="1"/>
  <c r="Q361" i="17" s="1"/>
  <c r="KB362" i="15"/>
  <c r="J362" i="17" s="1"/>
  <c r="KA362" i="15"/>
  <c r="I362" i="17" s="1"/>
  <c r="KB363" i="15"/>
  <c r="KA363" i="15"/>
  <c r="I363" i="17" s="1"/>
  <c r="Q363" i="17" s="1"/>
  <c r="KB364" i="15"/>
  <c r="J364" i="17" s="1"/>
  <c r="L364" i="17" s="1"/>
  <c r="KA364" i="15"/>
  <c r="I364" i="17" s="1"/>
  <c r="KB365" i="15"/>
  <c r="KA365" i="15"/>
  <c r="I365" i="17" s="1"/>
  <c r="Q365" i="17" s="1"/>
  <c r="KB366" i="15"/>
  <c r="J366" i="17" s="1"/>
  <c r="L366" i="17" s="1"/>
  <c r="KA366" i="15"/>
  <c r="I366" i="17" s="1"/>
  <c r="KB367" i="15"/>
  <c r="KA367" i="15"/>
  <c r="I367" i="17" s="1"/>
  <c r="Q367" i="17" s="1"/>
  <c r="KB368" i="15"/>
  <c r="KA368" i="15"/>
  <c r="I368" i="17" s="1"/>
  <c r="Q368" i="17" s="1"/>
  <c r="KB369" i="15"/>
  <c r="KA369" i="15"/>
  <c r="I369" i="17" s="1"/>
  <c r="Q369" i="17" s="1"/>
  <c r="KB370" i="15"/>
  <c r="J370" i="17" s="1"/>
  <c r="KA370" i="15"/>
  <c r="I370" i="17" s="1"/>
  <c r="KB371" i="15"/>
  <c r="KA371" i="15"/>
  <c r="I371" i="17" s="1"/>
  <c r="Q371" i="17" s="1"/>
  <c r="KB372" i="15"/>
  <c r="J372" i="17" s="1"/>
  <c r="L372" i="17" s="1"/>
  <c r="KA372" i="15"/>
  <c r="I372" i="17" s="1"/>
  <c r="KB373" i="15"/>
  <c r="KA373" i="15"/>
  <c r="I373" i="17" s="1"/>
  <c r="Q373" i="17" s="1"/>
  <c r="KB374" i="15"/>
  <c r="J374" i="17" s="1"/>
  <c r="L374" i="17" s="1"/>
  <c r="KA374" i="15"/>
  <c r="I374" i="17" s="1"/>
  <c r="KB375" i="15"/>
  <c r="KA375" i="15"/>
  <c r="I375" i="17" s="1"/>
  <c r="Q375" i="17" s="1"/>
  <c r="KB376" i="15"/>
  <c r="J376" i="17" s="1"/>
  <c r="L376" i="17" s="1"/>
  <c r="KA376" i="15"/>
  <c r="I376" i="17" s="1"/>
  <c r="KB377" i="15"/>
  <c r="KA377" i="15"/>
  <c r="I377" i="17" s="1"/>
  <c r="Q377" i="17" s="1"/>
  <c r="KB378" i="15"/>
  <c r="KA378" i="15"/>
  <c r="I378" i="17" s="1"/>
  <c r="Q378" i="17" s="1"/>
  <c r="KB379" i="15"/>
  <c r="KA379" i="15"/>
  <c r="I379" i="17" s="1"/>
  <c r="Q379" i="17" s="1"/>
  <c r="KB380" i="15"/>
  <c r="J380" i="17" s="1"/>
  <c r="L380" i="17" s="1"/>
  <c r="KA380" i="15"/>
  <c r="I380" i="17" s="1"/>
  <c r="KB381" i="15"/>
  <c r="KA381" i="15"/>
  <c r="I381" i="17" s="1"/>
  <c r="Q381" i="17" s="1"/>
  <c r="KB382" i="15"/>
  <c r="J382" i="17" s="1"/>
  <c r="L382" i="17" s="1"/>
  <c r="KA382" i="15"/>
  <c r="I382" i="17" s="1"/>
  <c r="KB383" i="15"/>
  <c r="KA383" i="15"/>
  <c r="I383" i="17" s="1"/>
  <c r="Q383" i="17" s="1"/>
  <c r="KB384" i="15"/>
  <c r="J384" i="17" s="1"/>
  <c r="L384" i="17" s="1"/>
  <c r="KA384" i="15"/>
  <c r="I384" i="17" s="1"/>
  <c r="KB385" i="15"/>
  <c r="KA385" i="15"/>
  <c r="I385" i="17" s="1"/>
  <c r="Q385" i="17" s="1"/>
  <c r="KB386" i="15"/>
  <c r="J386" i="17" s="1"/>
  <c r="L386" i="17" s="1"/>
  <c r="KA386" i="15"/>
  <c r="I386" i="17" s="1"/>
  <c r="KB387" i="15"/>
  <c r="KA387" i="15"/>
  <c r="I387" i="17" s="1"/>
  <c r="Q387" i="17" s="1"/>
  <c r="KB388" i="15"/>
  <c r="KA388" i="15"/>
  <c r="I388" i="17" s="1"/>
  <c r="Q388" i="17" s="1"/>
  <c r="KB389" i="15"/>
  <c r="KA389" i="15"/>
  <c r="I389" i="17" s="1"/>
  <c r="Q389" i="17" s="1"/>
  <c r="KB390" i="15"/>
  <c r="J390" i="17" s="1"/>
  <c r="L390" i="17" s="1"/>
  <c r="KA390" i="15"/>
  <c r="I390" i="17" s="1"/>
  <c r="KB391" i="15"/>
  <c r="KA391" i="15"/>
  <c r="I391" i="17" s="1"/>
  <c r="Q391" i="17" s="1"/>
  <c r="KB392" i="15"/>
  <c r="KA392" i="15"/>
  <c r="I392" i="17" s="1"/>
  <c r="Q392" i="17" s="1"/>
  <c r="KB393" i="15"/>
  <c r="KA393" i="15"/>
  <c r="I393" i="17" s="1"/>
  <c r="Q393" i="17" s="1"/>
  <c r="KB394" i="15"/>
  <c r="J394" i="17" s="1"/>
  <c r="L394" i="17" s="1"/>
  <c r="KA394" i="15"/>
  <c r="I394" i="17" s="1"/>
  <c r="KB395" i="15"/>
  <c r="KA395" i="15"/>
  <c r="I395" i="17" s="1"/>
  <c r="Q395" i="17" s="1"/>
  <c r="KB396" i="15"/>
  <c r="J396" i="17" s="1"/>
  <c r="L396" i="17" s="1"/>
  <c r="KA396" i="15"/>
  <c r="I396" i="17" s="1"/>
  <c r="KB397" i="15"/>
  <c r="KA397" i="15"/>
  <c r="I397" i="17" s="1"/>
  <c r="Q397" i="17" s="1"/>
  <c r="KB398" i="15"/>
  <c r="J398" i="17" s="1"/>
  <c r="L398" i="17" s="1"/>
  <c r="KA398" i="15"/>
  <c r="I398" i="17" s="1"/>
  <c r="KB399" i="15"/>
  <c r="KA399" i="15"/>
  <c r="I399" i="17" s="1"/>
  <c r="Q399" i="17" s="1"/>
  <c r="KB400" i="15"/>
  <c r="J400" i="17" s="1"/>
  <c r="L400" i="17" s="1"/>
  <c r="KA400" i="15"/>
  <c r="I400" i="17" s="1"/>
  <c r="KB401" i="15"/>
  <c r="KA401" i="15"/>
  <c r="I401" i="17" s="1"/>
  <c r="Q401" i="17" s="1"/>
  <c r="KB402" i="15"/>
  <c r="KA402" i="15"/>
  <c r="I402" i="17" s="1"/>
  <c r="Q402" i="17" s="1"/>
  <c r="KB403" i="15"/>
  <c r="KA403" i="15"/>
  <c r="I403" i="17" s="1"/>
  <c r="Q403" i="17" s="1"/>
  <c r="KB404" i="15"/>
  <c r="J404" i="17" s="1"/>
  <c r="L404" i="17" s="1"/>
  <c r="KA404" i="15"/>
  <c r="I404" i="17" s="1"/>
  <c r="KB405" i="15"/>
  <c r="KA405" i="15"/>
  <c r="I405" i="17" s="1"/>
  <c r="Q405" i="17" s="1"/>
  <c r="KB406" i="15"/>
  <c r="J406" i="17" s="1"/>
  <c r="L406" i="17" s="1"/>
  <c r="KA406" i="15"/>
  <c r="I406" i="17" s="1"/>
  <c r="KB407" i="15"/>
  <c r="KA407" i="15"/>
  <c r="I407" i="17" s="1"/>
  <c r="Q407" i="17" s="1"/>
  <c r="KB408" i="15"/>
  <c r="J408" i="17" s="1"/>
  <c r="L408" i="17" s="1"/>
  <c r="KA408" i="15"/>
  <c r="I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Q408" i="17" l="1"/>
  <c r="Q406" i="17"/>
  <c r="Q404" i="17"/>
  <c r="Q400" i="17"/>
  <c r="Q398" i="17"/>
  <c r="Q396" i="17"/>
  <c r="Q394" i="17"/>
  <c r="Q390" i="17"/>
  <c r="Q386" i="17"/>
  <c r="Q384" i="17"/>
  <c r="Q382" i="17"/>
  <c r="Q380" i="17"/>
  <c r="Q376" i="17"/>
  <c r="Q374" i="17"/>
  <c r="Q372" i="17"/>
  <c r="Q370" i="17"/>
  <c r="Q366" i="17"/>
  <c r="Q364" i="17"/>
  <c r="Q362" i="17"/>
  <c r="Q360" i="17"/>
  <c r="Q358" i="17"/>
  <c r="Q356" i="17"/>
  <c r="Q354" i="17"/>
  <c r="Q352" i="17"/>
  <c r="Q350" i="17"/>
  <c r="Q348" i="17"/>
  <c r="Q346" i="17"/>
  <c r="Q344" i="17"/>
  <c r="Q342" i="17"/>
  <c r="Q340" i="17"/>
  <c r="Q338" i="17"/>
  <c r="Q208" i="17"/>
  <c r="Q206" i="17"/>
  <c r="Q204" i="17"/>
  <c r="Q200" i="17"/>
  <c r="Q198" i="17"/>
  <c r="Q196" i="17"/>
  <c r="Q194" i="17"/>
  <c r="Q192" i="17"/>
  <c r="Q186" i="17"/>
  <c r="Q184" i="17"/>
  <c r="Q182" i="17"/>
  <c r="Q180" i="17"/>
  <c r="Q178" i="17"/>
  <c r="Q176" i="17"/>
  <c r="Q106" i="17"/>
  <c r="Q60" i="17"/>
  <c r="S60" i="17" s="1"/>
  <c r="U60" i="17" s="1"/>
  <c r="Q100" i="17"/>
  <c r="S100" i="17" s="1"/>
  <c r="U100" i="17" s="1"/>
  <c r="Q94" i="17"/>
  <c r="Q170" i="17"/>
  <c r="Q168" i="17"/>
  <c r="Q166" i="17"/>
  <c r="Q164" i="17"/>
  <c r="Q162" i="17"/>
  <c r="Q160" i="17"/>
  <c r="Q158" i="17"/>
  <c r="Q156" i="17"/>
  <c r="Q154" i="17"/>
  <c r="Q152" i="17"/>
  <c r="Q150" i="17"/>
  <c r="Q148" i="17"/>
  <c r="Q146" i="17"/>
  <c r="Q144" i="17"/>
  <c r="Q140" i="17"/>
  <c r="Q136" i="17"/>
  <c r="Q134" i="17"/>
  <c r="Q132" i="17"/>
  <c r="Q128" i="17"/>
  <c r="Q124" i="17"/>
  <c r="S124" i="17" s="1"/>
  <c r="U124" i="17" s="1"/>
  <c r="Q118" i="17"/>
  <c r="S118" i="17" s="1"/>
  <c r="U118" i="17" s="1"/>
  <c r="Q116" i="17"/>
  <c r="S116" i="17" s="1"/>
  <c r="U116" i="17" s="1"/>
  <c r="Q114" i="17"/>
  <c r="S114" i="17" s="1"/>
  <c r="U114" i="17" s="1"/>
  <c r="Q110" i="17"/>
  <c r="S110" i="17" s="1"/>
  <c r="U110" i="17" s="1"/>
  <c r="Q108" i="17"/>
  <c r="S108" i="17" s="1"/>
  <c r="U108" i="17" s="1"/>
  <c r="Q44" i="17"/>
  <c r="S44" i="17" s="1"/>
  <c r="U44" i="17" s="1"/>
  <c r="Q336" i="17"/>
  <c r="Q334" i="17"/>
  <c r="Q332" i="17"/>
  <c r="Q330" i="17"/>
  <c r="Q328" i="17"/>
  <c r="Q326" i="17"/>
  <c r="Q322" i="17"/>
  <c r="Q318" i="17"/>
  <c r="Q316" i="17"/>
  <c r="Q314" i="17"/>
  <c r="Q312" i="17"/>
  <c r="Q310" i="17"/>
  <c r="Q308" i="17"/>
  <c r="Q306" i="17"/>
  <c r="Q304" i="17"/>
  <c r="Q302" i="17"/>
  <c r="Q300" i="17"/>
  <c r="Q298" i="17"/>
  <c r="Q296" i="17"/>
  <c r="Q294" i="17"/>
  <c r="Q290" i="17"/>
  <c r="Q288" i="17"/>
  <c r="Q284" i="17"/>
  <c r="Q282" i="17"/>
  <c r="Q280" i="17"/>
  <c r="Q278" i="17"/>
  <c r="Q276" i="17"/>
  <c r="Q274" i="17"/>
  <c r="Q272" i="17"/>
  <c r="Q270" i="17"/>
  <c r="Q268" i="17"/>
  <c r="Q266" i="17"/>
  <c r="Q264" i="17"/>
  <c r="Q262" i="17"/>
  <c r="Q260" i="17"/>
  <c r="Q258" i="17"/>
  <c r="Q256" i="17"/>
  <c r="Q254" i="17"/>
  <c r="Q252" i="17"/>
  <c r="Q250" i="17"/>
  <c r="Q248" i="17"/>
  <c r="Q246" i="17"/>
  <c r="Q244" i="17"/>
  <c r="Q242" i="17"/>
  <c r="Q240" i="17"/>
  <c r="Q238" i="17"/>
  <c r="Q236" i="17"/>
  <c r="Q234" i="17"/>
  <c r="Q230" i="17"/>
  <c r="Q36" i="17"/>
  <c r="Q28" i="17"/>
  <c r="S28" i="17" s="1"/>
  <c r="U28" i="17" s="1"/>
  <c r="Q226" i="17"/>
  <c r="Q224" i="17"/>
  <c r="Q222" i="17"/>
  <c r="Q220" i="17"/>
  <c r="Q216" i="17"/>
  <c r="Q212" i="17"/>
  <c r="Q210" i="17"/>
  <c r="Q86" i="17"/>
  <c r="Q78" i="17"/>
  <c r="S78" i="17" s="1"/>
  <c r="U78" i="17" s="1"/>
  <c r="Q70" i="17"/>
  <c r="S70" i="17" s="1"/>
  <c r="U70" i="17" s="1"/>
  <c r="Q64" i="17"/>
  <c r="S64" i="17" s="1"/>
  <c r="U64" i="17" s="1"/>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K124" i="17"/>
  <c r="K122" i="17"/>
  <c r="S122" i="17"/>
  <c r="U122" i="17" s="1"/>
  <c r="K120" i="17"/>
  <c r="S120" i="17"/>
  <c r="U120" i="17" s="1"/>
  <c r="K118" i="17"/>
  <c r="K114" i="17"/>
  <c r="K110" i="17"/>
  <c r="K108" i="17"/>
  <c r="S106" i="17"/>
  <c r="U106" i="17" s="1"/>
  <c r="K106" i="17"/>
  <c r="K104" i="17"/>
  <c r="S104" i="17"/>
  <c r="U104" i="17" s="1"/>
  <c r="K102" i="17"/>
  <c r="S102" i="17"/>
  <c r="U102" i="17" s="1"/>
  <c r="K100" i="17"/>
  <c r="K98" i="17"/>
  <c r="S98" i="17"/>
  <c r="U98" i="17" s="1"/>
  <c r="K96" i="17"/>
  <c r="S96" i="17"/>
  <c r="U96" i="17" s="1"/>
  <c r="S94" i="17"/>
  <c r="U94" i="17" s="1"/>
  <c r="K94" i="17"/>
  <c r="K92" i="17"/>
  <c r="S92" i="17"/>
  <c r="U92" i="17" s="1"/>
  <c r="K88" i="17"/>
  <c r="S88" i="17"/>
  <c r="U88" i="17" s="1"/>
  <c r="K60" i="17"/>
  <c r="K56" i="17"/>
  <c r="S56" i="17"/>
  <c r="U56" i="17" s="1"/>
  <c r="K54" i="17"/>
  <c r="S54" i="17"/>
  <c r="U54" i="17" s="1"/>
  <c r="K52" i="17"/>
  <c r="S52" i="17"/>
  <c r="U52" i="17" s="1"/>
  <c r="S50" i="17"/>
  <c r="U50" i="17" s="1"/>
  <c r="K50" i="17"/>
  <c r="S46" i="17"/>
  <c r="U46" i="17" s="1"/>
  <c r="K46" i="17"/>
  <c r="K44" i="17"/>
  <c r="S42" i="17"/>
  <c r="U42" i="17" s="1"/>
  <c r="K42" i="17"/>
  <c r="S38" i="17"/>
  <c r="U38" i="17" s="1"/>
  <c r="K38" i="17"/>
  <c r="S36" i="17"/>
  <c r="U36" i="17" s="1"/>
  <c r="K36" i="17"/>
  <c r="S34" i="17"/>
  <c r="U34" i="17" s="1"/>
  <c r="K34" i="17"/>
  <c r="S30" i="17"/>
  <c r="U30" i="17" s="1"/>
  <c r="K30" i="17"/>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86" i="17"/>
  <c r="U86" i="17" s="1"/>
  <c r="K86" i="17"/>
  <c r="K84" i="17"/>
  <c r="S84" i="17"/>
  <c r="U84" i="17" s="1"/>
  <c r="K80" i="17"/>
  <c r="S80" i="17"/>
  <c r="U80" i="17" s="1"/>
  <c r="K78" i="17"/>
  <c r="K76" i="17"/>
  <c r="S76" i="17"/>
  <c r="U76" i="17" s="1"/>
  <c r="K72" i="17"/>
  <c r="S72" i="17"/>
  <c r="U72" i="17" s="1"/>
  <c r="K70" i="17"/>
  <c r="S68" i="17"/>
  <c r="U68" i="17" s="1"/>
  <c r="K68" i="17"/>
  <c r="K64" i="17"/>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X8" i="15"/>
  <c r="Q8" i="15"/>
  <c r="J8" i="15"/>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E417" i="13"/>
  <c r="D417" i="13"/>
  <c r="C417" i="13"/>
  <c r="B417" i="13"/>
  <c r="E416" i="13"/>
  <c r="D416" i="13"/>
  <c r="C416" i="13"/>
  <c r="B416" i="13"/>
  <c r="E415" i="13"/>
  <c r="D415" i="13"/>
  <c r="C415" i="13"/>
  <c r="B415" i="13"/>
  <c r="E414" i="13"/>
  <c r="D414" i="13"/>
  <c r="C414" i="13"/>
  <c r="B414" i="13"/>
  <c r="E413" i="13"/>
  <c r="D413" i="13"/>
  <c r="C413" i="13"/>
  <c r="B413" i="13"/>
  <c r="E412" i="13"/>
  <c r="D412" i="13"/>
  <c r="C412" i="13"/>
  <c r="B412" i="13"/>
  <c r="E411" i="13"/>
  <c r="D411" i="13"/>
  <c r="C411" i="13"/>
  <c r="B411" i="13"/>
  <c r="E410" i="13"/>
  <c r="D410" i="13"/>
  <c r="C410" i="13"/>
  <c r="B410" i="13"/>
  <c r="E409" i="13"/>
  <c r="D409" i="13"/>
  <c r="C409" i="13"/>
  <c r="B409" i="13"/>
  <c r="E408" i="13"/>
  <c r="D408" i="13"/>
  <c r="C408" i="13"/>
  <c r="B408" i="13"/>
  <c r="E407" i="13"/>
  <c r="D407" i="13"/>
  <c r="C407" i="13"/>
  <c r="B407" i="13"/>
  <c r="E406" i="13"/>
  <c r="D406" i="13"/>
  <c r="C406" i="13"/>
  <c r="B406" i="13"/>
  <c r="E405" i="13"/>
  <c r="D405" i="13"/>
  <c r="C405" i="13"/>
  <c r="B405" i="13"/>
  <c r="E404" i="13"/>
  <c r="D404" i="13"/>
  <c r="C404" i="13"/>
  <c r="B404" i="13"/>
  <c r="E403" i="13"/>
  <c r="D403" i="13"/>
  <c r="C403" i="13"/>
  <c r="B403" i="13"/>
  <c r="E402" i="13"/>
  <c r="D402" i="13"/>
  <c r="C402" i="13"/>
  <c r="B402" i="13"/>
  <c r="E401" i="13"/>
  <c r="D401" i="13"/>
  <c r="C401" i="13"/>
  <c r="B401" i="13"/>
  <c r="E400" i="13"/>
  <c r="D400" i="13"/>
  <c r="C400" i="13"/>
  <c r="B400" i="13"/>
  <c r="E399" i="13"/>
  <c r="D399" i="13"/>
  <c r="C399" i="13"/>
  <c r="B399" i="13"/>
  <c r="E398" i="13"/>
  <c r="D398" i="13"/>
  <c r="C398" i="13"/>
  <c r="B398" i="13"/>
  <c r="E397" i="13"/>
  <c r="D397" i="13"/>
  <c r="C397" i="13"/>
  <c r="B397" i="13"/>
  <c r="E396" i="13"/>
  <c r="D396" i="13"/>
  <c r="C396" i="13"/>
  <c r="B396" i="13"/>
  <c r="E395" i="13"/>
  <c r="D395" i="13"/>
  <c r="C395" i="13"/>
  <c r="B395" i="13"/>
  <c r="E394" i="13"/>
  <c r="D394" i="13"/>
  <c r="C394" i="13"/>
  <c r="B394" i="13"/>
  <c r="E393" i="13"/>
  <c r="D393" i="13"/>
  <c r="C393" i="13"/>
  <c r="B393" i="13"/>
  <c r="E392" i="13"/>
  <c r="D392" i="13"/>
  <c r="C392" i="13"/>
  <c r="B392" i="13"/>
  <c r="E391" i="13"/>
  <c r="D391" i="13"/>
  <c r="C391" i="13"/>
  <c r="B391" i="13"/>
  <c r="E390" i="13"/>
  <c r="D390" i="13"/>
  <c r="C390" i="13"/>
  <c r="B390" i="13"/>
  <c r="E389" i="13"/>
  <c r="D389" i="13"/>
  <c r="C389" i="13"/>
  <c r="B389" i="13"/>
  <c r="E388" i="13"/>
  <c r="D388" i="13"/>
  <c r="C388" i="13"/>
  <c r="B388" i="13"/>
  <c r="E387" i="13"/>
  <c r="D387" i="13"/>
  <c r="C387" i="13"/>
  <c r="B387" i="13"/>
  <c r="E386" i="13"/>
  <c r="D386" i="13"/>
  <c r="C386" i="13"/>
  <c r="B386" i="13"/>
  <c r="E385" i="13"/>
  <c r="D385" i="13"/>
  <c r="C385" i="13"/>
  <c r="B385" i="13"/>
  <c r="E384" i="13"/>
  <c r="D384" i="13"/>
  <c r="C384" i="13"/>
  <c r="B384" i="13"/>
  <c r="E383" i="13"/>
  <c r="D383" i="13"/>
  <c r="C383" i="13"/>
  <c r="B383" i="13"/>
  <c r="E382" i="13"/>
  <c r="D382" i="13"/>
  <c r="C382" i="13"/>
  <c r="B382" i="13"/>
  <c r="E381" i="13"/>
  <c r="D381" i="13"/>
  <c r="C381" i="13"/>
  <c r="B381" i="13"/>
  <c r="E380" i="13"/>
  <c r="D380" i="13"/>
  <c r="C380" i="13"/>
  <c r="B380" i="13"/>
  <c r="E379" i="13"/>
  <c r="D379" i="13"/>
  <c r="C379" i="13"/>
  <c r="B379" i="13"/>
  <c r="E378" i="13"/>
  <c r="D378" i="13"/>
  <c r="C378" i="13"/>
  <c r="B378" i="13"/>
  <c r="E377" i="13"/>
  <c r="D377" i="13"/>
  <c r="C377" i="13"/>
  <c r="B377" i="13"/>
  <c r="E376" i="13"/>
  <c r="D376" i="13"/>
  <c r="C376" i="13"/>
  <c r="B376" i="13"/>
  <c r="E375" i="13"/>
  <c r="D375" i="13"/>
  <c r="C375" i="13"/>
  <c r="B375" i="13"/>
  <c r="E374" i="13"/>
  <c r="D374" i="13"/>
  <c r="C374" i="13"/>
  <c r="B374" i="13"/>
  <c r="E373" i="13"/>
  <c r="D373" i="13"/>
  <c r="C373" i="13"/>
  <c r="B373" i="13"/>
  <c r="E372" i="13"/>
  <c r="D372" i="13"/>
  <c r="C372" i="13"/>
  <c r="B372" i="13"/>
  <c r="E371" i="13"/>
  <c r="D371" i="13"/>
  <c r="C371" i="13"/>
  <c r="B371" i="13"/>
  <c r="E370" i="13"/>
  <c r="D370" i="13"/>
  <c r="C370" i="13"/>
  <c r="B370" i="13"/>
  <c r="E369" i="13"/>
  <c r="D369" i="13"/>
  <c r="C369" i="13"/>
  <c r="B369" i="13"/>
  <c r="E368" i="13"/>
  <c r="D368" i="13"/>
  <c r="C368" i="13"/>
  <c r="B368" i="13"/>
  <c r="E367" i="13"/>
  <c r="D367" i="13"/>
  <c r="C367" i="13"/>
  <c r="B367" i="13"/>
  <c r="E366" i="13"/>
  <c r="D366" i="13"/>
  <c r="C366" i="13"/>
  <c r="B366" i="13"/>
  <c r="E365" i="13"/>
  <c r="D365" i="13"/>
  <c r="C365" i="13"/>
  <c r="B365" i="13"/>
  <c r="E364" i="13"/>
  <c r="D364" i="13"/>
  <c r="C364" i="13"/>
  <c r="B364" i="13"/>
  <c r="E363" i="13"/>
  <c r="D363" i="13"/>
  <c r="C363" i="13"/>
  <c r="B363" i="13"/>
  <c r="E362" i="13"/>
  <c r="D362" i="13"/>
  <c r="C362" i="13"/>
  <c r="B362" i="13"/>
  <c r="E361" i="13"/>
  <c r="D361" i="13"/>
  <c r="C361" i="13"/>
  <c r="B361" i="13"/>
  <c r="E360" i="13"/>
  <c r="D360" i="13"/>
  <c r="C360" i="13"/>
  <c r="B360" i="13"/>
  <c r="E359" i="13"/>
  <c r="D359" i="13"/>
  <c r="C359" i="13"/>
  <c r="B359" i="13"/>
  <c r="E358" i="13"/>
  <c r="D358" i="13"/>
  <c r="C358" i="13"/>
  <c r="B358" i="13"/>
  <c r="E357" i="13"/>
  <c r="D357" i="13"/>
  <c r="C357" i="13"/>
  <c r="B357" i="13"/>
  <c r="E356" i="13"/>
  <c r="D356" i="13"/>
  <c r="C356" i="13"/>
  <c r="B356" i="13"/>
  <c r="E355" i="13"/>
  <c r="D355" i="13"/>
  <c r="C355" i="13"/>
  <c r="B355" i="13"/>
  <c r="E354" i="13"/>
  <c r="D354" i="13"/>
  <c r="C354" i="13"/>
  <c r="B354" i="13"/>
  <c r="E353" i="13"/>
  <c r="D353" i="13"/>
  <c r="C353" i="13"/>
  <c r="B353" i="13"/>
  <c r="E352" i="13"/>
  <c r="D352" i="13"/>
  <c r="C352" i="13"/>
  <c r="B352" i="13"/>
  <c r="E351" i="13"/>
  <c r="D351" i="13"/>
  <c r="C351" i="13"/>
  <c r="B351" i="13"/>
  <c r="E350" i="13"/>
  <c r="D350" i="13"/>
  <c r="C350" i="13"/>
  <c r="B350" i="13"/>
  <c r="E349" i="13"/>
  <c r="D349" i="13"/>
  <c r="C349" i="13"/>
  <c r="B349" i="13"/>
  <c r="E348" i="13"/>
  <c r="D348" i="13"/>
  <c r="C348" i="13"/>
  <c r="B348" i="13"/>
  <c r="E347" i="13"/>
  <c r="D347" i="13"/>
  <c r="C347" i="13"/>
  <c r="B347" i="13"/>
  <c r="E346" i="13"/>
  <c r="D346" i="13"/>
  <c r="C346" i="13"/>
  <c r="B346" i="13"/>
  <c r="E345" i="13"/>
  <c r="D345" i="13"/>
  <c r="C345" i="13"/>
  <c r="B345" i="13"/>
  <c r="E344" i="13"/>
  <c r="D344" i="13"/>
  <c r="C344" i="13"/>
  <c r="B344" i="13"/>
  <c r="E343" i="13"/>
  <c r="D343" i="13"/>
  <c r="C343" i="13"/>
  <c r="B343" i="13"/>
  <c r="E342" i="13"/>
  <c r="D342" i="13"/>
  <c r="C342" i="13"/>
  <c r="B342" i="13"/>
  <c r="E341" i="13"/>
  <c r="D341" i="13"/>
  <c r="C341" i="13"/>
  <c r="B341" i="13"/>
  <c r="E340" i="13"/>
  <c r="D340" i="13"/>
  <c r="C340" i="13"/>
  <c r="B340" i="13"/>
  <c r="E339" i="13"/>
  <c r="D339" i="13"/>
  <c r="C339" i="13"/>
  <c r="B339" i="13"/>
  <c r="E338" i="13"/>
  <c r="D338" i="13"/>
  <c r="C338" i="13"/>
  <c r="B338" i="13"/>
  <c r="E337" i="13"/>
  <c r="D337" i="13"/>
  <c r="C337" i="13"/>
  <c r="B337" i="13"/>
  <c r="E336" i="13"/>
  <c r="D336" i="13"/>
  <c r="C336" i="13"/>
  <c r="B336" i="13"/>
  <c r="E335" i="13"/>
  <c r="D335" i="13"/>
  <c r="C335" i="13"/>
  <c r="B335" i="13"/>
  <c r="E334" i="13"/>
  <c r="D334" i="13"/>
  <c r="C334" i="13"/>
  <c r="B334" i="13"/>
  <c r="E333" i="13"/>
  <c r="D333" i="13"/>
  <c r="C333" i="13"/>
  <c r="B333" i="13"/>
  <c r="E332" i="13"/>
  <c r="D332" i="13"/>
  <c r="C332" i="13"/>
  <c r="B332" i="13"/>
  <c r="E331" i="13"/>
  <c r="D331" i="13"/>
  <c r="C331" i="13"/>
  <c r="B331" i="13"/>
  <c r="E330" i="13"/>
  <c r="D330" i="13"/>
  <c r="C330" i="13"/>
  <c r="B330" i="13"/>
  <c r="E329" i="13"/>
  <c r="D329" i="13"/>
  <c r="C329" i="13"/>
  <c r="B329" i="13"/>
  <c r="E328" i="13"/>
  <c r="D328" i="13"/>
  <c r="C328" i="13"/>
  <c r="B328" i="13"/>
  <c r="E327" i="13"/>
  <c r="D327" i="13"/>
  <c r="C327" i="13"/>
  <c r="B327" i="13"/>
  <c r="E326" i="13"/>
  <c r="D326" i="13"/>
  <c r="C326" i="13"/>
  <c r="B326" i="13"/>
  <c r="E325" i="13"/>
  <c r="D325" i="13"/>
  <c r="C325" i="13"/>
  <c r="B325" i="13"/>
  <c r="E324" i="13"/>
  <c r="D324" i="13"/>
  <c r="C324" i="13"/>
  <c r="B324" i="13"/>
  <c r="E323" i="13"/>
  <c r="D323" i="13"/>
  <c r="C323" i="13"/>
  <c r="B323" i="13"/>
  <c r="E322" i="13"/>
  <c r="D322" i="13"/>
  <c r="C322" i="13"/>
  <c r="B322" i="13"/>
  <c r="E321" i="13"/>
  <c r="D321" i="13"/>
  <c r="C321" i="13"/>
  <c r="B321" i="13"/>
  <c r="E320" i="13"/>
  <c r="D320" i="13"/>
  <c r="C320" i="13"/>
  <c r="B320" i="13"/>
  <c r="E319" i="13"/>
  <c r="D319" i="13"/>
  <c r="C319" i="13"/>
  <c r="B319" i="13"/>
  <c r="E318" i="13"/>
  <c r="D318" i="13"/>
  <c r="C318" i="13"/>
  <c r="B318" i="13"/>
  <c r="E317" i="13"/>
  <c r="D317" i="13"/>
  <c r="C317" i="13"/>
  <c r="B317" i="13"/>
  <c r="E316" i="13"/>
  <c r="D316" i="13"/>
  <c r="C316" i="13"/>
  <c r="B316" i="13"/>
  <c r="E315" i="13"/>
  <c r="D315" i="13"/>
  <c r="C315" i="13"/>
  <c r="B315" i="13"/>
  <c r="E314" i="13"/>
  <c r="D314" i="13"/>
  <c r="C314" i="13"/>
  <c r="B314" i="13"/>
  <c r="E313" i="13"/>
  <c r="D313" i="13"/>
  <c r="C313" i="13"/>
  <c r="B313" i="13"/>
  <c r="E312" i="13"/>
  <c r="D312" i="13"/>
  <c r="C312" i="13"/>
  <c r="B312" i="13"/>
  <c r="E311" i="13"/>
  <c r="D311" i="13"/>
  <c r="C311" i="13"/>
  <c r="B311" i="13"/>
  <c r="E310" i="13"/>
  <c r="D310" i="13"/>
  <c r="C310" i="13"/>
  <c r="B310" i="13"/>
  <c r="E309" i="13"/>
  <c r="D309" i="13"/>
  <c r="C309" i="13"/>
  <c r="B309" i="13"/>
  <c r="E308" i="13"/>
  <c r="D308" i="13"/>
  <c r="C308" i="13"/>
  <c r="B308" i="13"/>
  <c r="E307" i="13"/>
  <c r="D307" i="13"/>
  <c r="C307" i="13"/>
  <c r="B307" i="13"/>
  <c r="E306" i="13"/>
  <c r="D306" i="13"/>
  <c r="C306" i="13"/>
  <c r="B306" i="13"/>
  <c r="E305" i="13"/>
  <c r="D305" i="13"/>
  <c r="C305" i="13"/>
  <c r="B305" i="13"/>
  <c r="E304" i="13"/>
  <c r="D304" i="13"/>
  <c r="C304" i="13"/>
  <c r="B304" i="13"/>
  <c r="E303" i="13"/>
  <c r="D303" i="13"/>
  <c r="C303" i="13"/>
  <c r="B303" i="13"/>
  <c r="E302" i="13"/>
  <c r="D302" i="13"/>
  <c r="C302" i="13"/>
  <c r="B302" i="13"/>
  <c r="E301" i="13"/>
  <c r="D301" i="13"/>
  <c r="C301" i="13"/>
  <c r="B301" i="13"/>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E103" i="13"/>
  <c r="D103" i="13"/>
  <c r="C103" i="13"/>
  <c r="B103" i="13"/>
  <c r="E102" i="13"/>
  <c r="D102" i="13"/>
  <c r="C102" i="13"/>
  <c r="B102" i="13"/>
  <c r="E101" i="13"/>
  <c r="D101" i="13"/>
  <c r="C101" i="13"/>
  <c r="B101" i="13"/>
  <c r="E100" i="13"/>
  <c r="D100" i="13"/>
  <c r="C100" i="13"/>
  <c r="B100" i="13"/>
  <c r="E99" i="13"/>
  <c r="D99" i="13"/>
  <c r="C99" i="13"/>
  <c r="B99" i="13"/>
  <c r="E98" i="13"/>
  <c r="D98" i="13"/>
  <c r="C98" i="13"/>
  <c r="B98" i="13"/>
  <c r="E97" i="13"/>
  <c r="D97" i="13"/>
  <c r="C97" i="13"/>
  <c r="B97" i="13"/>
  <c r="E96" i="13"/>
  <c r="D96" i="13"/>
  <c r="C96" i="13"/>
  <c r="B96" i="13"/>
  <c r="E95" i="13"/>
  <c r="D95" i="13"/>
  <c r="C95" i="13"/>
  <c r="B95" i="13"/>
  <c r="E94" i="13"/>
  <c r="D94" i="13"/>
  <c r="C94" i="13"/>
  <c r="B94" i="13"/>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E77" i="13"/>
  <c r="D77" i="13"/>
  <c r="C77" i="13"/>
  <c r="B77" i="13"/>
  <c r="E76" i="13"/>
  <c r="D76" i="13"/>
  <c r="C76" i="13"/>
  <c r="B76" i="13"/>
  <c r="E75" i="13"/>
  <c r="D75" i="13"/>
  <c r="C75" i="13"/>
  <c r="B75" i="13"/>
  <c r="E74" i="13"/>
  <c r="D74" i="13"/>
  <c r="C74" i="13"/>
  <c r="B74" i="13"/>
  <c r="E73" i="13"/>
  <c r="D73" i="13"/>
  <c r="C73" i="13"/>
  <c r="B73" i="13"/>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301" i="13" l="1"/>
  <c r="U301" i="13" s="1"/>
  <c r="T302" i="13"/>
  <c r="U302" i="13" s="1"/>
  <c r="T303" i="13"/>
  <c r="U303" i="13" s="1"/>
  <c r="T304" i="13"/>
  <c r="U304" i="13" s="1"/>
  <c r="T305" i="13"/>
  <c r="U305" i="13" s="1"/>
  <c r="T306" i="13"/>
  <c r="U306" i="13" s="1"/>
  <c r="T307" i="13"/>
  <c r="U307" i="13" s="1"/>
  <c r="T308" i="13"/>
  <c r="U308" i="13" s="1"/>
  <c r="T309" i="13"/>
  <c r="U309" i="13" s="1"/>
  <c r="T310" i="13"/>
  <c r="U310" i="13" s="1"/>
  <c r="T311" i="13"/>
  <c r="U311" i="13" s="1"/>
  <c r="T312" i="13"/>
  <c r="U312" i="13" s="1"/>
  <c r="T313" i="13"/>
  <c r="U313" i="13" s="1"/>
  <c r="T314" i="13"/>
  <c r="U314" i="13" s="1"/>
  <c r="T315" i="13"/>
  <c r="U315" i="13" s="1"/>
  <c r="T316" i="13"/>
  <c r="U316" i="13" s="1"/>
  <c r="T317" i="13"/>
  <c r="U317" i="13" s="1"/>
  <c r="T318" i="13"/>
  <c r="U318" i="13" s="1"/>
  <c r="T319" i="13"/>
  <c r="U319" i="13" s="1"/>
  <c r="T320" i="13"/>
  <c r="U320" i="13" s="1"/>
  <c r="T321" i="13"/>
  <c r="U321" i="13" s="1"/>
  <c r="T322" i="13"/>
  <c r="U322" i="13" s="1"/>
  <c r="T323" i="13"/>
  <c r="U323" i="13" s="1"/>
  <c r="T324" i="13"/>
  <c r="U324" i="13" s="1"/>
  <c r="T325" i="13"/>
  <c r="U325" i="13" s="1"/>
  <c r="T326" i="13"/>
  <c r="U326" i="13" s="1"/>
  <c r="T327" i="13"/>
  <c r="U327" i="13" s="1"/>
  <c r="T328" i="13"/>
  <c r="U328" i="13" s="1"/>
  <c r="T329" i="13"/>
  <c r="U329" i="13" s="1"/>
  <c r="T330" i="13"/>
  <c r="U330" i="13" s="1"/>
  <c r="T331" i="13"/>
  <c r="U331" i="13" s="1"/>
  <c r="T332" i="13"/>
  <c r="U332" i="13" s="1"/>
  <c r="T333" i="13"/>
  <c r="U333" i="13" s="1"/>
  <c r="T334" i="13"/>
  <c r="U334" i="13" s="1"/>
  <c r="T335" i="13"/>
  <c r="U335" i="13" s="1"/>
  <c r="T336" i="13"/>
  <c r="U336" i="13" s="1"/>
  <c r="T337" i="13"/>
  <c r="U337" i="13" s="1"/>
  <c r="T338" i="13"/>
  <c r="U338" i="13" s="1"/>
  <c r="T339" i="13"/>
  <c r="U339" i="13" s="1"/>
  <c r="T340" i="13"/>
  <c r="U340" i="13" s="1"/>
  <c r="T341" i="13"/>
  <c r="U341" i="13" s="1"/>
  <c r="T342" i="13"/>
  <c r="U342" i="13" s="1"/>
  <c r="T343" i="13"/>
  <c r="U343" i="13" s="1"/>
  <c r="T344" i="13"/>
  <c r="U344" i="13" s="1"/>
  <c r="T345" i="13"/>
  <c r="U345" i="13" s="1"/>
  <c r="T346" i="13"/>
  <c r="U346" i="13" s="1"/>
  <c r="T347" i="13"/>
  <c r="U347" i="13" s="1"/>
  <c r="T348" i="13"/>
  <c r="U348" i="13" s="1"/>
  <c r="T349" i="13"/>
  <c r="U349" i="13" s="1"/>
  <c r="T350" i="13"/>
  <c r="U350" i="13" s="1"/>
  <c r="T351" i="13"/>
  <c r="U351" i="13" s="1"/>
  <c r="T352" i="13"/>
  <c r="U352" i="13" s="1"/>
  <c r="T353" i="13"/>
  <c r="U353" i="13" s="1"/>
  <c r="T354" i="13"/>
  <c r="U354" i="13" s="1"/>
  <c r="T355" i="13"/>
  <c r="U355" i="13" s="1"/>
  <c r="T356" i="13"/>
  <c r="U356" i="13" s="1"/>
  <c r="T357" i="13"/>
  <c r="U357" i="13" s="1"/>
  <c r="T358" i="13"/>
  <c r="U358" i="13" s="1"/>
  <c r="T359" i="13"/>
  <c r="U359" i="13" s="1"/>
  <c r="T360" i="13"/>
  <c r="U360" i="13" s="1"/>
  <c r="T361" i="13"/>
  <c r="U361" i="13" s="1"/>
  <c r="T362" i="13"/>
  <c r="U362" i="13" s="1"/>
  <c r="T363" i="13"/>
  <c r="U363" i="13" s="1"/>
  <c r="T364" i="13"/>
  <c r="U364" i="13" s="1"/>
  <c r="T365" i="13"/>
  <c r="U365" i="13" s="1"/>
  <c r="T366" i="13"/>
  <c r="U366" i="13" s="1"/>
  <c r="T367" i="13"/>
  <c r="U367" i="13" s="1"/>
  <c r="T368" i="13"/>
  <c r="U368" i="13" s="1"/>
  <c r="T369" i="13"/>
  <c r="U369" i="13" s="1"/>
  <c r="T370" i="13"/>
  <c r="U370" i="13" s="1"/>
  <c r="T371" i="13"/>
  <c r="U371" i="13" s="1"/>
  <c r="T372" i="13"/>
  <c r="U372" i="13" s="1"/>
  <c r="T373" i="13"/>
  <c r="U373" i="13" s="1"/>
  <c r="T374" i="13"/>
  <c r="U374" i="13" s="1"/>
  <c r="T375" i="13"/>
  <c r="U375" i="13" s="1"/>
  <c r="T376" i="13"/>
  <c r="U376" i="13" s="1"/>
  <c r="T377" i="13"/>
  <c r="U377" i="13" s="1"/>
  <c r="T378" i="13"/>
  <c r="U378" i="13" s="1"/>
  <c r="T379" i="13"/>
  <c r="U379" i="13" s="1"/>
  <c r="T380" i="13"/>
  <c r="U380" i="13" s="1"/>
  <c r="T381" i="13"/>
  <c r="U381" i="13" s="1"/>
  <c r="T382" i="13"/>
  <c r="U382" i="13" s="1"/>
  <c r="T383" i="13"/>
  <c r="U383" i="13" s="1"/>
  <c r="T384" i="13"/>
  <c r="U384" i="13" s="1"/>
  <c r="T385" i="13"/>
  <c r="U385" i="13" s="1"/>
  <c r="T386" i="13"/>
  <c r="U386" i="13" s="1"/>
  <c r="T387" i="13"/>
  <c r="U387" i="13" s="1"/>
  <c r="T388" i="13"/>
  <c r="U388" i="13" s="1"/>
  <c r="T389" i="13"/>
  <c r="U389" i="13" s="1"/>
  <c r="T390" i="13"/>
  <c r="U390" i="13" s="1"/>
  <c r="T391" i="13"/>
  <c r="U391" i="13" s="1"/>
  <c r="T392" i="13"/>
  <c r="U392" i="13" s="1"/>
  <c r="T393" i="13"/>
  <c r="U393" i="13" s="1"/>
  <c r="T394" i="13"/>
  <c r="U394" i="13" s="1"/>
  <c r="T395" i="13"/>
  <c r="U395" i="13" s="1"/>
  <c r="T396" i="13"/>
  <c r="U396" i="13" s="1"/>
  <c r="T397" i="13"/>
  <c r="U397" i="13" s="1"/>
  <c r="T398" i="13"/>
  <c r="U398" i="13" s="1"/>
  <c r="T399" i="13"/>
  <c r="U399" i="13" s="1"/>
  <c r="T400" i="13"/>
  <c r="U400" i="13" s="1"/>
  <c r="T401" i="13"/>
  <c r="U401" i="13" s="1"/>
  <c r="T402" i="13"/>
  <c r="U402" i="13" s="1"/>
  <c r="T403" i="13"/>
  <c r="U403" i="13" s="1"/>
  <c r="T404" i="13"/>
  <c r="U404" i="13" s="1"/>
  <c r="T405" i="13"/>
  <c r="U405" i="13" s="1"/>
  <c r="T406" i="13"/>
  <c r="U406" i="13" s="1"/>
  <c r="T407" i="13"/>
  <c r="U407" i="13" s="1"/>
  <c r="T408" i="13"/>
  <c r="U408" i="13" s="1"/>
  <c r="T409" i="13"/>
  <c r="U409" i="13" s="1"/>
  <c r="T410" i="13"/>
  <c r="U410" i="13" s="1"/>
  <c r="T411" i="13"/>
  <c r="U411" i="13" s="1"/>
  <c r="T412" i="13"/>
  <c r="U412" i="13" s="1"/>
  <c r="T413" i="13"/>
  <c r="U413" i="13" s="1"/>
  <c r="T414" i="13"/>
  <c r="U414" i="13" s="1"/>
  <c r="T415" i="13"/>
  <c r="U415" i="13" s="1"/>
  <c r="T416" i="13"/>
  <c r="U416" i="13" s="1"/>
  <c r="T417" i="13"/>
  <c r="U417" i="13" s="1"/>
  <c r="T418" i="13"/>
  <c r="U418" i="13" s="1"/>
  <c r="T128" i="13"/>
  <c r="U128" i="13" s="1"/>
  <c r="F128" i="15" s="1"/>
  <c r="H128" i="17" s="1"/>
  <c r="T94" i="13"/>
  <c r="U94" i="13" s="1"/>
  <c r="F94" i="15" s="1"/>
  <c r="H94" i="17" s="1"/>
  <c r="T95" i="13"/>
  <c r="U95" i="13" s="1"/>
  <c r="F95" i="15" s="1"/>
  <c r="H95" i="17" s="1"/>
  <c r="T96" i="13"/>
  <c r="U96" i="13" s="1"/>
  <c r="F96" i="15" s="1"/>
  <c r="H96" i="17" s="1"/>
  <c r="T97" i="13"/>
  <c r="U97" i="13" s="1"/>
  <c r="T98" i="13"/>
  <c r="U98" i="13" s="1"/>
  <c r="T99" i="13"/>
  <c r="U99" i="13" s="1"/>
  <c r="F99" i="15" s="1"/>
  <c r="H99" i="17" s="1"/>
  <c r="T100" i="13"/>
  <c r="U100" i="13" s="1"/>
  <c r="F100" i="15" s="1"/>
  <c r="H100" i="17" s="1"/>
  <c r="T101" i="13"/>
  <c r="U101" i="13" s="1"/>
  <c r="T102" i="13"/>
  <c r="U102" i="13" s="1"/>
  <c r="T103" i="13"/>
  <c r="U103" i="13" s="1"/>
  <c r="F103" i="15" s="1"/>
  <c r="H103" i="17" s="1"/>
  <c r="T104" i="13"/>
  <c r="U104" i="13" s="1"/>
  <c r="F104" i="15" s="1"/>
  <c r="H104" i="17" s="1"/>
  <c r="T73" i="13"/>
  <c r="U73" i="13" s="1"/>
  <c r="F73" i="15" s="1"/>
  <c r="H73" i="17" s="1"/>
  <c r="T74" i="13"/>
  <c r="U74" i="13" s="1"/>
  <c r="F74" i="15" s="1"/>
  <c r="H74" i="17" s="1"/>
  <c r="T75" i="13"/>
  <c r="U75" i="13" s="1"/>
  <c r="F75" i="15" s="1"/>
  <c r="H75" i="17" s="1"/>
  <c r="T76" i="13"/>
  <c r="U76" i="13" s="1"/>
  <c r="F76" i="15" s="1"/>
  <c r="H76" i="17" s="1"/>
  <c r="T77" i="13"/>
  <c r="U77" i="13" s="1"/>
  <c r="F77" i="15" s="1"/>
  <c r="H77" i="17" s="1"/>
  <c r="T78" i="13"/>
  <c r="U78" i="13" s="1"/>
  <c r="F78" i="15" s="1"/>
  <c r="H78" i="17" s="1"/>
  <c r="T419" i="13"/>
  <c r="U419" i="13" s="1"/>
  <c r="F419" i="15" s="1"/>
  <c r="H419" i="17" s="1"/>
  <c r="T420" i="13"/>
  <c r="U420" i="13" s="1"/>
  <c r="F420" i="15" s="1"/>
  <c r="H420" i="17" s="1"/>
  <c r="T421" i="13"/>
  <c r="U421" i="13" s="1"/>
  <c r="F421" i="15" s="1"/>
  <c r="H421" i="17" s="1"/>
  <c r="T422" i="13"/>
  <c r="U422" i="13" s="1"/>
  <c r="F422" i="15" s="1"/>
  <c r="H422" i="17" s="1"/>
  <c r="T423" i="13"/>
  <c r="U423" i="13" s="1"/>
  <c r="F423" i="15" s="1"/>
  <c r="H423" i="17" s="1"/>
  <c r="T424" i="13"/>
  <c r="U424" i="13" s="1"/>
  <c r="F424" i="15" s="1"/>
  <c r="H424" i="17" s="1"/>
  <c r="T425" i="13"/>
  <c r="U425" i="13" s="1"/>
  <c r="T426" i="13"/>
  <c r="U426" i="13" s="1"/>
  <c r="F426" i="15" s="1"/>
  <c r="H426" i="17" s="1"/>
  <c r="T427" i="13"/>
  <c r="U427" i="13" s="1"/>
  <c r="F427" i="15" s="1"/>
  <c r="H427" i="17" s="1"/>
  <c r="T428" i="13"/>
  <c r="U428" i="13" s="1"/>
  <c r="F428" i="15" s="1"/>
  <c r="H428" i="17" s="1"/>
  <c r="T429" i="13"/>
  <c r="U429" i="13" s="1"/>
  <c r="T430" i="13"/>
  <c r="U430" i="13" s="1"/>
  <c r="F430" i="15" s="1"/>
  <c r="H430" i="17" s="1"/>
  <c r="T431" i="13"/>
  <c r="U431" i="13" s="1"/>
  <c r="F431" i="15" s="1"/>
  <c r="H431" i="17" s="1"/>
  <c r="T432" i="13"/>
  <c r="U432" i="13" s="1"/>
  <c r="F432" i="15" s="1"/>
  <c r="H432" i="17" s="1"/>
  <c r="T433" i="13"/>
  <c r="U433" i="13" s="1"/>
  <c r="T434" i="13"/>
  <c r="U434" i="13" s="1"/>
  <c r="F434" i="15" s="1"/>
  <c r="H434" i="17" s="1"/>
  <c r="T435" i="13"/>
  <c r="U435" i="13" s="1"/>
  <c r="F435" i="15" s="1"/>
  <c r="H435" i="17" s="1"/>
  <c r="T436" i="13"/>
  <c r="U436" i="13" s="1"/>
  <c r="F436" i="15" s="1"/>
  <c r="H436" i="17" s="1"/>
  <c r="T437" i="13"/>
  <c r="U437" i="13" s="1"/>
  <c r="F437" i="15" s="1"/>
  <c r="H437" i="17" s="1"/>
  <c r="T438" i="13"/>
  <c r="U438" i="13" s="1"/>
  <c r="F438" i="15" s="1"/>
  <c r="H438" i="17" s="1"/>
  <c r="T439" i="13"/>
  <c r="U439" i="13" s="1"/>
  <c r="F439" i="15" s="1"/>
  <c r="H439" i="17" s="1"/>
  <c r="T440" i="13"/>
  <c r="U440" i="13" s="1"/>
  <c r="F440" i="15" s="1"/>
  <c r="H440" i="17" s="1"/>
  <c r="T441" i="13"/>
  <c r="U441" i="13" s="1"/>
  <c r="T442" i="13"/>
  <c r="U442" i="13" s="1"/>
  <c r="F442" i="15" s="1"/>
  <c r="H442" i="17" s="1"/>
  <c r="T443" i="13"/>
  <c r="U443" i="13" s="1"/>
  <c r="F443" i="15" s="1"/>
  <c r="H443" i="17" s="1"/>
  <c r="T444" i="13"/>
  <c r="U444" i="13" s="1"/>
  <c r="F444" i="15" s="1"/>
  <c r="H444" i="17" s="1"/>
  <c r="T445" i="13"/>
  <c r="U445" i="13" s="1"/>
  <c r="F445" i="15" s="1"/>
  <c r="H445" i="17" s="1"/>
  <c r="T446" i="13"/>
  <c r="U446" i="13" s="1"/>
  <c r="F446" i="15" s="1"/>
  <c r="H446" i="17" s="1"/>
  <c r="T447" i="13"/>
  <c r="U447" i="13" s="1"/>
  <c r="F447" i="15" s="1"/>
  <c r="H447" i="17" s="1"/>
  <c r="T448" i="13"/>
  <c r="U448" i="13" s="1"/>
  <c r="F448" i="15" s="1"/>
  <c r="H448" i="17" s="1"/>
  <c r="T449" i="13"/>
  <c r="U449" i="13" s="1"/>
  <c r="F449" i="15" s="1"/>
  <c r="H449" i="17" s="1"/>
  <c r="T450" i="13"/>
  <c r="U450" i="13" s="1"/>
  <c r="F450" i="15" s="1"/>
  <c r="H450" i="17" s="1"/>
  <c r="T451" i="13"/>
  <c r="U451" i="13" s="1"/>
  <c r="F451" i="15" s="1"/>
  <c r="H451" i="17" s="1"/>
  <c r="T452" i="13"/>
  <c r="U452" i="13" s="1"/>
  <c r="F452" i="15" s="1"/>
  <c r="H452" i="17" s="1"/>
  <c r="T453" i="13"/>
  <c r="U453" i="13" s="1"/>
  <c r="T454" i="13"/>
  <c r="U454" i="13" s="1"/>
  <c r="F454" i="15" s="1"/>
  <c r="H454" i="17" s="1"/>
  <c r="T455" i="13"/>
  <c r="U455" i="13" s="1"/>
  <c r="F455" i="15" s="1"/>
  <c r="H455" i="17" s="1"/>
  <c r="T456" i="13"/>
  <c r="U456" i="13" s="1"/>
  <c r="F456" i="15" s="1"/>
  <c r="H456" i="17" s="1"/>
  <c r="T457" i="13"/>
  <c r="U457" i="13" s="1"/>
  <c r="F457" i="15" s="1"/>
  <c r="H457" i="17" s="1"/>
  <c r="T458" i="13"/>
  <c r="U458" i="13" s="1"/>
  <c r="F458" i="15" s="1"/>
  <c r="H458" i="17" s="1"/>
  <c r="T459" i="13"/>
  <c r="U459" i="13" s="1"/>
  <c r="F459" i="15" s="1"/>
  <c r="H459" i="17" s="1"/>
  <c r="T460" i="13"/>
  <c r="U460" i="13" s="1"/>
  <c r="F460" i="15" s="1"/>
  <c r="H460" i="17" s="1"/>
  <c r="T461" i="13"/>
  <c r="U461" i="13" s="1"/>
  <c r="F461" i="15" s="1"/>
  <c r="H461" i="17" s="1"/>
  <c r="T462" i="13"/>
  <c r="U462" i="13" s="1"/>
  <c r="F462" i="15" s="1"/>
  <c r="H462" i="17" s="1"/>
  <c r="T463" i="13"/>
  <c r="U463" i="13" s="1"/>
  <c r="F463" i="15" s="1"/>
  <c r="H463" i="17" s="1"/>
  <c r="T464" i="13"/>
  <c r="U464" i="13" s="1"/>
  <c r="F464" i="15" s="1"/>
  <c r="H464" i="17" s="1"/>
  <c r="T465" i="13"/>
  <c r="U465" i="13" s="1"/>
  <c r="F465" i="15" s="1"/>
  <c r="H465" i="17" s="1"/>
  <c r="T466" i="13"/>
  <c r="U466" i="13" s="1"/>
  <c r="F466" i="15" s="1"/>
  <c r="H466" i="17" s="1"/>
  <c r="T467" i="13"/>
  <c r="U467" i="13" s="1"/>
  <c r="F467" i="15" s="1"/>
  <c r="H467" i="17" s="1"/>
  <c r="T468" i="13"/>
  <c r="U468" i="13" s="1"/>
  <c r="F468" i="15" s="1"/>
  <c r="H468" i="17" s="1"/>
  <c r="T469" i="13"/>
  <c r="U469" i="13" s="1"/>
  <c r="F469" i="15" s="1"/>
  <c r="H469" i="17" s="1"/>
  <c r="T470" i="13"/>
  <c r="U470" i="13" s="1"/>
  <c r="F470" i="15" s="1"/>
  <c r="H470" i="17" s="1"/>
  <c r="T471" i="13"/>
  <c r="U471" i="13" s="1"/>
  <c r="F471" i="15" s="1"/>
  <c r="H471" i="17" s="1"/>
  <c r="T472" i="13"/>
  <c r="U472" i="13" s="1"/>
  <c r="F472" i="15" s="1"/>
  <c r="H472" i="17" s="1"/>
  <c r="T473" i="13"/>
  <c r="U473" i="13" s="1"/>
  <c r="F473" i="15" s="1"/>
  <c r="H473" i="17" s="1"/>
  <c r="T474" i="13"/>
  <c r="U474" i="13" s="1"/>
  <c r="F474" i="15" s="1"/>
  <c r="H474" i="17" s="1"/>
  <c r="T475" i="13"/>
  <c r="U475" i="13" s="1"/>
  <c r="F475" i="15" s="1"/>
  <c r="H475" i="17" s="1"/>
  <c r="T476" i="13"/>
  <c r="U476" i="13" s="1"/>
  <c r="F476" i="15" s="1"/>
  <c r="H476" i="17" s="1"/>
  <c r="T477" i="13"/>
  <c r="U477" i="13" s="1"/>
  <c r="F477" i="15" s="1"/>
  <c r="H477" i="17" s="1"/>
  <c r="T478" i="13"/>
  <c r="U478" i="13" s="1"/>
  <c r="F478" i="15" s="1"/>
  <c r="H478" i="17" s="1"/>
  <c r="T479" i="13"/>
  <c r="U479" i="13" s="1"/>
  <c r="F479" i="15" s="1"/>
  <c r="H479" i="17" s="1"/>
  <c r="T480" i="13"/>
  <c r="U480" i="13" s="1"/>
  <c r="F480" i="15" s="1"/>
  <c r="H480" i="17" s="1"/>
  <c r="T481" i="13"/>
  <c r="U481" i="13" s="1"/>
  <c r="F481" i="15" s="1"/>
  <c r="H481" i="17" s="1"/>
  <c r="T482" i="13"/>
  <c r="U482" i="13" s="1"/>
  <c r="F482" i="15" s="1"/>
  <c r="H482" i="17" s="1"/>
  <c r="T483" i="13"/>
  <c r="U483" i="13" s="1"/>
  <c r="T484" i="13"/>
  <c r="U484" i="13" s="1"/>
  <c r="F484" i="15" s="1"/>
  <c r="H484" i="17" s="1"/>
  <c r="T485" i="13"/>
  <c r="U485" i="13" s="1"/>
  <c r="F485" i="15" s="1"/>
  <c r="H485" i="17" s="1"/>
  <c r="T486" i="13"/>
  <c r="U486" i="13" s="1"/>
  <c r="F486" i="15" s="1"/>
  <c r="H486" i="17" s="1"/>
  <c r="T487" i="13"/>
  <c r="U487" i="13" s="1"/>
  <c r="F487" i="15" s="1"/>
  <c r="H487" i="17" s="1"/>
  <c r="T488" i="13"/>
  <c r="U488" i="13" s="1"/>
  <c r="F488" i="15" s="1"/>
  <c r="H488" i="17" s="1"/>
  <c r="T489" i="13"/>
  <c r="U489" i="13" s="1"/>
  <c r="F489" i="15" s="1"/>
  <c r="H489" i="17" s="1"/>
  <c r="T490" i="13"/>
  <c r="U490" i="13" s="1"/>
  <c r="F490" i="15" s="1"/>
  <c r="H490" i="17" s="1"/>
  <c r="T491" i="13"/>
  <c r="U491" i="13" s="1"/>
  <c r="F491" i="15" s="1"/>
  <c r="H491" i="17" s="1"/>
  <c r="T492" i="13"/>
  <c r="U492" i="13" s="1"/>
  <c r="F492" i="15" s="1"/>
  <c r="H492" i="17" s="1"/>
  <c r="T493" i="13"/>
  <c r="U493" i="13" s="1"/>
  <c r="F493" i="15" s="1"/>
  <c r="H493" i="17" s="1"/>
  <c r="T494" i="13"/>
  <c r="U494" i="13" s="1"/>
  <c r="F494" i="15" s="1"/>
  <c r="H494" i="17" s="1"/>
  <c r="T495" i="13"/>
  <c r="U495" i="13" s="1"/>
  <c r="F495" i="15" s="1"/>
  <c r="H495" i="17" s="1"/>
  <c r="T496" i="13"/>
  <c r="U496" i="13" s="1"/>
  <c r="F496" i="15" s="1"/>
  <c r="H496" i="17" s="1"/>
  <c r="T497" i="13"/>
  <c r="U497" i="13" s="1"/>
  <c r="F497" i="15" s="1"/>
  <c r="H497" i="17" s="1"/>
  <c r="T498" i="13"/>
  <c r="U498" i="13" s="1"/>
  <c r="F498" i="15" s="1"/>
  <c r="H498" i="17" s="1"/>
  <c r="T499" i="13"/>
  <c r="U499" i="13" s="1"/>
  <c r="F499" i="15" s="1"/>
  <c r="H499" i="17" s="1"/>
  <c r="T500" i="13"/>
  <c r="U500" i="13" s="1"/>
  <c r="F500" i="15" s="1"/>
  <c r="H500" i="17" s="1"/>
  <c r="T501" i="13"/>
  <c r="U501" i="13" s="1"/>
  <c r="F501" i="15" s="1"/>
  <c r="H501" i="17" s="1"/>
  <c r="T502" i="13"/>
  <c r="U502" i="13" s="1"/>
  <c r="F502" i="15" s="1"/>
  <c r="H502" i="17" s="1"/>
  <c r="T503" i="13"/>
  <c r="U503" i="13" s="1"/>
  <c r="F503" i="15" s="1"/>
  <c r="H503" i="17" s="1"/>
  <c r="T504" i="13"/>
  <c r="U504" i="13" s="1"/>
  <c r="F504" i="15" s="1"/>
  <c r="H504" i="17" s="1"/>
  <c r="T505" i="13"/>
  <c r="U505" i="13" s="1"/>
  <c r="F505" i="15" s="1"/>
  <c r="H505" i="17" s="1"/>
  <c r="T506" i="13"/>
  <c r="U506" i="13" s="1"/>
  <c r="F506" i="15" s="1"/>
  <c r="H506" i="17" s="1"/>
  <c r="T507" i="13"/>
  <c r="U507" i="13" s="1"/>
  <c r="F507" i="15" s="1"/>
  <c r="H507" i="17"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9" i="15"/>
  <c r="H79" i="17" s="1"/>
  <c r="F82" i="15"/>
  <c r="H82" i="17" s="1"/>
  <c r="F84" i="15"/>
  <c r="H84" i="17" s="1"/>
  <c r="F88" i="15"/>
  <c r="H88" i="17" s="1"/>
  <c r="F91" i="15"/>
  <c r="H91"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25" i="15"/>
  <c r="H425" i="17" s="1"/>
  <c r="F441" i="15"/>
  <c r="H441"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80" i="15"/>
  <c r="H80" i="17" s="1"/>
  <c r="F83" i="15"/>
  <c r="H83" i="17" s="1"/>
  <c r="F86" i="15"/>
  <c r="H86" i="17" s="1"/>
  <c r="F89" i="15"/>
  <c r="H89" i="17" s="1"/>
  <c r="F92" i="15"/>
  <c r="H92" i="17" s="1"/>
  <c r="F98" i="15"/>
  <c r="H98" i="17" s="1"/>
  <c r="F101" i="15"/>
  <c r="H101" i="17" s="1"/>
  <c r="F107" i="15"/>
  <c r="H107" i="17" s="1"/>
  <c r="F110" i="15"/>
  <c r="H110" i="17" s="1"/>
  <c r="F113" i="15"/>
  <c r="H113" i="17" s="1"/>
  <c r="F116" i="15"/>
  <c r="H116" i="17" s="1"/>
  <c r="F119" i="15"/>
  <c r="H119" i="17" s="1"/>
  <c r="F122" i="15"/>
  <c r="H122" i="17" s="1"/>
  <c r="F125" i="15"/>
  <c r="H125"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9" i="15"/>
  <c r="H429"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81" i="15"/>
  <c r="H81" i="17" s="1"/>
  <c r="F85" i="15"/>
  <c r="H85" i="17" s="1"/>
  <c r="F87" i="15"/>
  <c r="H87" i="17" s="1"/>
  <c r="F90" i="15"/>
  <c r="H90" i="17" s="1"/>
  <c r="F93" i="15"/>
  <c r="H93" i="17" s="1"/>
  <c r="F97" i="15"/>
  <c r="H97"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33" i="15"/>
  <c r="H433" i="17" s="1"/>
  <c r="F453" i="15"/>
  <c r="H453" i="17" s="1"/>
  <c r="F483" i="15"/>
  <c r="H483"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T8" i="15" s="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M8" i="15" l="1"/>
  <c r="AH8" i="15"/>
  <c r="AV8" i="15"/>
  <c r="AA8" i="15"/>
  <c r="AO8" i="15"/>
  <c r="BC8" i="15"/>
  <c r="KB8" i="15"/>
  <c r="J8" i="17" s="1"/>
  <c r="L8" i="17" s="1"/>
  <c r="R35" i="24"/>
  <c r="Q35" i="24"/>
  <c r="R35" i="23"/>
  <c r="Q35" i="23"/>
  <c r="S35" i="23"/>
  <c r="S35" i="24"/>
  <c r="T8" i="13"/>
  <c r="U8" i="13" s="1"/>
  <c r="KA8" i="15" l="1"/>
  <c r="I8" i="17" s="1"/>
  <c r="Q8" i="17" s="1"/>
  <c r="F8" i="15"/>
  <c r="K8" i="17" l="1"/>
  <c r="S8" i="17"/>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<sst xmlns="http://schemas.openxmlformats.org/spreadsheetml/2006/main" count="1474" uniqueCount="423">
  <si>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</si>
  <si>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</si>
  <si>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</si>
  <si>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</si>
  <si>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</si>
  <si>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</si>
  <si>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</si>
  <si>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</si>
  <si>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</si>
  <si>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</si>
  <si>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</si>
  <si>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</si>
  <si>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</si>
  <si>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</si>
  <si>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</si>
  <si>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</si>
  <si>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</si>
  <si>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</si>
  <si>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</si>
  <si>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</si>
  <si>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</si>
  <si>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</si>
  <si>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</si>
  <si>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</si>
  <si>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</si>
  <si>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</si>
  <si>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</si>
  <si>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</si>
  <si>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</si>
  <si>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</si>
  <si>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</si>
  <si>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</si>
  <si>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</si>
  <si>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</si>
  <si>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</si>
  <si>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</si>
  <si>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</si>
  <si>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</si>
  <si>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</si>
  <si>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</si>
  <si>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</si>
  <si>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</si>
  <si>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</si>
  <si>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</si>
  <si>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</si>
  <si>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</si>
  <si>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</si>
  <si>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</si>
  <si>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</si>
  <si>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</si>
  <si>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</si>
  <si>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</si>
  <si>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</si>
  <si>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</si>
  <si>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</si>
  <si>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</si>
  <si>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</si>
  <si>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</si>
  <si>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</si>
  <si>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</si>
  <si>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</si>
  <si>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</si>
  <si>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</si>
  <si>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</si>
  <si>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</si>
  <si>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</si>
  <si>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</si>
  <si>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</si>
  <si>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</si>
  <si>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</si>
  <si>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</si>
  <si>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</si>
  <si>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</si>
  <si>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</si>
  <si>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</si>
  <si>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</si>
  <si>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</si>
  <si>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</si>
  <si>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</si>
  <si>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</si>
  <si>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</si>
  <si>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</si>
  <si>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</si>
  <si>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</si>
  <si>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</si>
  <si>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</si>
  <si>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</si>
  <si>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</si>
  <si>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</si>
  <si>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</si>
  <si>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</si>
  <si>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</si>
  <si>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</si>
  <si>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</si>
  <si>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</si>
  <si>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</si>
  <si>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</si>
  <si>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</si>
  <si>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</si>
  <si>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</si>
  <si>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</si>
  <si>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</si>
  <si>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</si>
  <si>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</si>
  <si>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</si>
  <si>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</si>
  <si>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</si>
  <si>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</si>
  <si>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</si>
  <si>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</si>
  <si>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</si>
  <si>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</si>
  <si>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</si>
  <si>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</si>
  <si>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</si>
  <si>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</si>
  <si>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</si>
  <si>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</si>
  <si>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</si>
  <si>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</si>
  <si>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</si>
  <si>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</si>
  <si>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</si>
  <si>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</si>
  <si>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</si>
  <si>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</si>
  <si>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</si>
  <si>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</si>
  <si>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</si>
  <si>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</si>
  <si>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</si>
  <si>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</si>
  <si>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</si>
  <si>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</si>
  <si>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</si>
  <si>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</si>
  <si>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</si>
  <si>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</si>
  <si>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</si>
  <si>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</si>
  <si>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</si>
  <si>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</si>
  <si>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</si>
  <si>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</si>
  <si>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</si>
  <si>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</si>
  <si>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</si>
  <si>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</si>
  <si>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</si>
  <si>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</si>
  <si>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</si>
  <si>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</si>
  <si>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</si>
  <si>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</si>
  <si>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</si>
  <si>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</si>
  <si>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</si>
  <si>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</si>
  <si>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</si>
  <si>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</si>
  <si>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</si>
  <si>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</si>
  <si>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ABDUL RAHMAN AIMAN BIN SHAPRY</t>
  </si>
  <si>
    <t>ABDULLAH ASYRAF BIN ABDUL RAHMAN</t>
  </si>
  <si>
    <t>AHMAD NASRUL RAMADHAN BIN BADRUL HISAM</t>
  </si>
  <si>
    <t>AHMAD SYAKIR BIN ISMAIL</t>
  </si>
  <si>
    <t>K591DETE001</t>
  </si>
  <si>
    <t>LELAKI</t>
  </si>
  <si>
    <t>MELAYU</t>
  </si>
  <si>
    <t>ISLAM</t>
  </si>
  <si>
    <t>K591DETE002</t>
  </si>
  <si>
    <t>K591DETE003</t>
  </si>
  <si>
    <t>K591DETE004</t>
  </si>
  <si>
    <t>FURQAN AMIN BIN HUSSAINI</t>
  </si>
  <si>
    <t>HAZIM MUSTAQIM BIN SALLEHUDIN</t>
  </si>
  <si>
    <t>MUHAMAD ADIB BIN ZAINAL AHMAD</t>
  </si>
  <si>
    <t>MUHAMMAD AFIQ ASYRAF BIN NAZRI</t>
  </si>
  <si>
    <t>MUHAMMAD HAFIZ BIN MAD GARET</t>
  </si>
  <si>
    <t>MUHAMMAD NAZRUL ARIF BIN JASNI</t>
  </si>
  <si>
    <t>NAQIUDDIN SALIHIN BIN HAMLY AZHAR</t>
  </si>
  <si>
    <t>NAZIRUL AKID BIN MOHD KAMARUL HAFIZI</t>
  </si>
  <si>
    <t>NOOR ASHIKIN BINTI MUJIONO</t>
  </si>
  <si>
    <t>NOR AZIATUL AZLIN BINTI AZHAR</t>
  </si>
  <si>
    <t>ETE</t>
  </si>
  <si>
    <t>K591DETE006</t>
  </si>
  <si>
    <t>K591DETE007</t>
  </si>
  <si>
    <t>K591DETE008</t>
  </si>
  <si>
    <t>K591DETE009</t>
  </si>
  <si>
    <t>K591DETE010</t>
  </si>
  <si>
    <t>K591DETE011</t>
  </si>
  <si>
    <t>K591DETE012</t>
  </si>
  <si>
    <t>K591DETE013</t>
  </si>
  <si>
    <t>K591DETE014</t>
  </si>
  <si>
    <t>K591DETE015</t>
  </si>
  <si>
    <t>PEREMPUAN</t>
  </si>
  <si>
    <t>NUR ALLYA SYAIDA BINTI MOHD ZULKEFLI</t>
  </si>
  <si>
    <t>K591DETE017</t>
  </si>
  <si>
    <t>NUR MAISYARAH BINTI ISMAIL</t>
  </si>
  <si>
    <t>K591DETE019</t>
  </si>
  <si>
    <t>NURHIDAYAH BINTI MOHD FAUZI</t>
  </si>
  <si>
    <t>SHAHZERIN IZZANI BIN ROSLI</t>
  </si>
  <si>
    <t>TUAN NUR AISYAH BINTI TUAN MOHAMAD ZAIDI</t>
  </si>
  <si>
    <t>WAN MUHAMMAD HANAFIE BIN WAN NOR AZMAN</t>
  </si>
  <si>
    <t>WAN MUHAMMAD IZHAM BIN WAN HASNAN</t>
  </si>
  <si>
    <t>K591DETE021</t>
  </si>
  <si>
    <t>K591DETE022</t>
  </si>
  <si>
    <t>K591DETE023</t>
  </si>
  <si>
    <t>K591DETE024</t>
  </si>
  <si>
    <t>K591DETE025</t>
  </si>
  <si>
    <t>3ETE</t>
  </si>
  <si>
    <t>ADAM SAFAWI BIN AMIRULDIN</t>
  </si>
  <si>
    <t>3ETN</t>
  </si>
  <si>
    <t>K591DETN001</t>
  </si>
  <si>
    <t>ETN</t>
  </si>
  <si>
    <t>IZZIANA NAZIRA BINTI SHAMSURI</t>
  </si>
  <si>
    <t>K591DETN002</t>
  </si>
  <si>
    <t>MOHAMAD AMIRUL ANWAR BIN MOHD SALEHIN</t>
  </si>
  <si>
    <t>K591DETN003</t>
  </si>
  <si>
    <t xml:space="preserve">MOHAMAD FAIZ BIN ZUN </t>
  </si>
  <si>
    <t>K591DETN005</t>
  </si>
  <si>
    <t>MOHAMAD IQBAL HAKIM BIN OTHMAN</t>
  </si>
  <si>
    <t>K591DETN006</t>
  </si>
  <si>
    <t>MUHAMMAD AMIRZUL BIN AMRAN</t>
  </si>
  <si>
    <t>K591DETN007</t>
  </si>
  <si>
    <t>MUHAMMAD ASYRAF BIN ABDUL RAHMAN</t>
  </si>
  <si>
    <t>K591DETN008</t>
  </si>
  <si>
    <t>MUHAMMAD FAIDHI AIMAN BIN MOHAMAD KAHAR</t>
  </si>
  <si>
    <t>K591DETN009</t>
  </si>
  <si>
    <t>MUHAMMAD FAISAL FAIZ BIN RAFI</t>
  </si>
  <si>
    <t>K591DETN010</t>
  </si>
  <si>
    <t>MUHAMMAD IZZAT FAHMI BIN AZIZ</t>
  </si>
  <si>
    <t>K591DETN011</t>
  </si>
  <si>
    <t>MUHAMMAD SHAMIM BIN SHAMSUDDIN</t>
  </si>
  <si>
    <t>K591DETN012</t>
  </si>
  <si>
    <t>NABILA AYUNI BINTI ZAINAL ABIDIN</t>
  </si>
  <si>
    <t>K591DETN013</t>
  </si>
  <si>
    <t>NUR AINI BINTI ROSLI</t>
  </si>
  <si>
    <t>K591DETN014</t>
  </si>
  <si>
    <t>SITI NURZULAIKHA BINTI MOHAMMAD RAPI</t>
  </si>
  <si>
    <t>K591DETN015</t>
  </si>
  <si>
    <t>ASYRAFF IKHWAN BIN RASHIDI</t>
  </si>
  <si>
    <t>IKMAL HAZIM BIN ZAHARUDIN</t>
  </si>
  <si>
    <t>K591DMPI002</t>
  </si>
  <si>
    <t>MPI</t>
  </si>
  <si>
    <t>K591DMPI003</t>
  </si>
  <si>
    <t>MUHAMAD ADIB DANIAL BIN ABDUL RAZAK</t>
  </si>
  <si>
    <t>K591DMPI007</t>
  </si>
  <si>
    <t>MUHAMAD SYAMSUL SYAZWAN BIN IBRAHIM</t>
  </si>
  <si>
    <t>MUHAMMAD AFIZUL HAKIMI   BIN SHARIN</t>
  </si>
  <si>
    <t>K591DMPI009</t>
  </si>
  <si>
    <t>K591DMPI010</t>
  </si>
  <si>
    <t>MUHAMMAD AIZZAT SHYZRIEL BIN PIRUS</t>
  </si>
  <si>
    <t>MUHAMMAD AZRI AMIR BIN SHARIFUDIN</t>
  </si>
  <si>
    <t>MUHAMMAD MUIZZUDDIN BIN MOHD ZAKARIA</t>
  </si>
  <si>
    <t>MUHAMMAD NASRUN HAKIM BIN JULAINI</t>
  </si>
  <si>
    <t>MUHAMMAD RUSTAM IKMAL BIN ADUAT</t>
  </si>
  <si>
    <t>MUHAMMAD SHAHRUL AMIRUL BIN HISHAM</t>
  </si>
  <si>
    <t>NAIM KASHFI BIN MOHAMAD ZABIDI</t>
  </si>
  <si>
    <t>SITI NURAZIMAH BINTI SAPALI</t>
  </si>
  <si>
    <t>K591DMPI013</t>
  </si>
  <si>
    <t>K591DMPI014</t>
  </si>
  <si>
    <t>K591DMPI015</t>
  </si>
  <si>
    <t>K591DMPI016</t>
  </si>
  <si>
    <t>K591DMPI017</t>
  </si>
  <si>
    <t>K591DMPI018</t>
  </si>
  <si>
    <t>K591DMPI019</t>
  </si>
  <si>
    <t>K591DMPI020</t>
  </si>
  <si>
    <t>3MPI</t>
  </si>
  <si>
    <t>MOHAMAD SAMSUL ARIF BIN IDRUSSAIDI AKMAR</t>
  </si>
  <si>
    <t>MUHAMMAD ALIFF NAZRIEN BIN HAMERI</t>
  </si>
  <si>
    <t>MUHAMMAD AMIR AMIRUN BIN ZAMRI</t>
  </si>
  <si>
    <t>MUHAMMAD AMIRUL SYAHID BIN ADNA</t>
  </si>
  <si>
    <t>MUHAMMAD ASHRAF BIN MOHD NOOR</t>
  </si>
  <si>
    <t>MUHAMMAD AZMI SYARIFUDDIN BIN NAZAHAR</t>
  </si>
  <si>
    <t>K591DMPP003</t>
  </si>
  <si>
    <t>MPP</t>
  </si>
  <si>
    <t>K591DMPP004</t>
  </si>
  <si>
    <t>K591DMPP005</t>
  </si>
  <si>
    <t>K591DMPP006</t>
  </si>
  <si>
    <t>K591DMPP007</t>
  </si>
  <si>
    <t>K591DMPP008</t>
  </si>
  <si>
    <t>3MPP</t>
  </si>
  <si>
    <t>MUHAMMAD HAIRIE BIN AMRAN</t>
  </si>
  <si>
    <t>MUHAMMAD NAZMI BIN NAZRI</t>
  </si>
  <si>
    <t>K591DMPP010</t>
  </si>
  <si>
    <t>K591DMPP011</t>
  </si>
  <si>
    <t>NUR NISA LIYANA BINTI IMRAM</t>
  </si>
  <si>
    <t>K591DMPP013</t>
  </si>
  <si>
    <t>TENGKU MOHD ISKANDAR BIN TG SAARI</t>
  </si>
  <si>
    <t>WAN MUHAMMAD ALIF BIN WAN RAZANI</t>
  </si>
  <si>
    <t>ZARIFA SYAZLIANA BINTI MOHAMAD SABRI</t>
  </si>
  <si>
    <t>K591DMPP015</t>
  </si>
  <si>
    <t>K591DMPP016</t>
  </si>
  <si>
    <t>K591DMPP017</t>
  </si>
  <si>
    <t>ADNAN FADLI BIN SAH PRI</t>
  </si>
  <si>
    <t>AHMAD ADHA BIN MOHAMAD TAHAR</t>
  </si>
  <si>
    <t>AHMAD IKMAL BIN ISHAK</t>
  </si>
  <si>
    <t>K591DMTA001</t>
  </si>
  <si>
    <t>MTA</t>
  </si>
  <si>
    <t>K591DMTA002</t>
  </si>
  <si>
    <t>K591DMTA003</t>
  </si>
  <si>
    <t>AMIR HAMZAH BIN KAMARUL AZLAN</t>
  </si>
  <si>
    <t>KHAIROL HAKIMI BIN ZULKEFLI</t>
  </si>
  <si>
    <t>K591DMTA005</t>
  </si>
  <si>
    <t>K591DMTA006</t>
  </si>
  <si>
    <t>MUHAMAD SOLIHIN BIN SUHAIMI</t>
  </si>
  <si>
    <t>MUHAMAD ZAMZURI BIN YUSLEE</t>
  </si>
  <si>
    <t>MUHAMMAD AFIQ BIN NORDIN</t>
  </si>
  <si>
    <t>MUHAMMAD AZWAN FIKRY BIN MUHAMMAD HISHAM</t>
  </si>
  <si>
    <t>MUHAMMAD FARIES BIN MOHD NAZARI</t>
  </si>
  <si>
    <t>MUHAMMAD FIRDAUS BIN HAZMAN</t>
  </si>
  <si>
    <t>K591DMTA008</t>
  </si>
  <si>
    <t>K591DMTA009</t>
  </si>
  <si>
    <t>K591DMTA010</t>
  </si>
  <si>
    <t>K591DMTA011</t>
  </si>
  <si>
    <t>K591DMTA012</t>
  </si>
  <si>
    <t>K591DMTA013</t>
  </si>
  <si>
    <t>MUHAMMAD HAKIMI BIN SAPIA'E</t>
  </si>
  <si>
    <t>MUHAMMAD LUQMAN BIN MD NOOR</t>
  </si>
  <si>
    <t>K591DMTA015</t>
  </si>
  <si>
    <t>K591DMTA016</t>
  </si>
  <si>
    <t>MUHAMMAD ZULKHAIRI BIN MOHD ISMAWI</t>
  </si>
  <si>
    <t>NORHAMIZAN BIN ZAMRI</t>
  </si>
  <si>
    <t>RAJA AMMAR ZAQWAN BIN RAJA AFINDI</t>
  </si>
  <si>
    <t>MOHAMAD AKMAL AIDIL BIN ABDUL  MALIK</t>
  </si>
  <si>
    <t>RIFA'IE HAZIQ BIN  BADRUL HISHAM</t>
  </si>
  <si>
    <t>K591DMTA019</t>
  </si>
  <si>
    <t>K591DMTA020</t>
  </si>
  <si>
    <t>K591DMTA021</t>
  </si>
  <si>
    <t>K591CMTA004</t>
  </si>
  <si>
    <t>K591CMTA028</t>
  </si>
  <si>
    <t>3MTA</t>
  </si>
  <si>
    <t>AFWAN SABIQ BIN MOHD NOOR RAMDZOM</t>
  </si>
  <si>
    <t>AHMAD FIQRI BIN MOHAMAD ROSLI</t>
  </si>
  <si>
    <t>AHMAD ZAIHAR BIN ZAB SAIFOLADZHAR</t>
  </si>
  <si>
    <t>AZIZUL FIKRI BIN ISMAIL</t>
  </si>
  <si>
    <t>ISQANDAR ZULQARNAIN BIN NOR HALIM</t>
  </si>
  <si>
    <t>KHAIRUL RIDUAN BIN KHAIRUDIN</t>
  </si>
  <si>
    <t>K591DMTK001</t>
  </si>
  <si>
    <t>MTK</t>
  </si>
  <si>
    <t>K591DMTK002</t>
  </si>
  <si>
    <t>K591DMTK003</t>
  </si>
  <si>
    <t>K591DMTK004</t>
  </si>
  <si>
    <t>K591DMTK005</t>
  </si>
  <si>
    <t>K591DMTK006</t>
  </si>
  <si>
    <t>3MTK</t>
  </si>
  <si>
    <t>MALINDRA BIN MOHD NOR</t>
  </si>
  <si>
    <t>MUHAMAD ADWA TAUFIQ BIN AZIZAN</t>
  </si>
  <si>
    <t>K591DMTK008</t>
  </si>
  <si>
    <t>K591DMTK009</t>
  </si>
  <si>
    <t>MUHAMMAD ADIB SYAHIR BIN ABDULLAH</t>
  </si>
  <si>
    <t>MUHAMMAD AIKAL BIN ALIAS</t>
  </si>
  <si>
    <t>MUHAMMAD AMIRUL FIQRI BIN MOHD NADZARI</t>
  </si>
  <si>
    <t>MUHAMMAD FADZLI BIN JOHARI</t>
  </si>
  <si>
    <t>MUHAMMAD FARIDZUDDIN BIN MOHD ZUKI</t>
  </si>
  <si>
    <t>MUHAMMAD HAFIZI RASHDI BIN HUSAIN</t>
  </si>
  <si>
    <t>MUHAMMAD NA'EEM NAUFAL BIN MOHD SHARIF</t>
  </si>
  <si>
    <t>MUHAMMAD NOR SALBUNIE BIN ABDUL MAJID</t>
  </si>
  <si>
    <t>MUHAMMAD RIZAL BIN ISMAIL</t>
  </si>
  <si>
    <t>MUHAMMAD SHAHRIL BIN MOHD ZAINUDDIN</t>
  </si>
  <si>
    <t>MUHAMMAD SOLLEH BIN KAMALUDIN</t>
  </si>
  <si>
    <t>K591DMTK011</t>
  </si>
  <si>
    <t>K591DMTK012</t>
  </si>
  <si>
    <t>K591DMTK013</t>
  </si>
  <si>
    <t>K591DMTK014</t>
  </si>
  <si>
    <t>K591DMTK015</t>
  </si>
  <si>
    <t>K591DMTK016</t>
  </si>
  <si>
    <t>K591DMTK017</t>
  </si>
  <si>
    <t>K591DMTK018</t>
  </si>
  <si>
    <t>K591DMTK019</t>
  </si>
  <si>
    <t>K591DMTK020</t>
  </si>
  <si>
    <t>K591DMTK021</t>
  </si>
  <si>
    <t>NOR ADILAH BINTI AZIZAN</t>
  </si>
  <si>
    <t>SYAFIQ ZUHAIRI BIN MOHD RASDI</t>
  </si>
  <si>
    <t>K591DMTK023</t>
  </si>
  <si>
    <t>K591DMTK024</t>
  </si>
  <si>
    <t>ADI AIMAN RAHIMI BIN JUNUS</t>
  </si>
  <si>
    <t>AHMAD DANISH BIN AHMAD RAMLI</t>
  </si>
  <si>
    <t>AIDIL AFZAL BIN ANUAR</t>
  </si>
  <si>
    <t>ARIF IZZARUDIN BIN MOHAMMAD AZMAN</t>
  </si>
  <si>
    <t>AZAIEMAN BIN AHMAT  SAHAIMI</t>
  </si>
  <si>
    <t>FARAH NADIA ILLYANIE BINTI BEDUL RAHIM</t>
  </si>
  <si>
    <t>FARAH NAJWA BINTI ZAWAWI</t>
  </si>
  <si>
    <t>FAWAZUL AZIM BIN ANUAR</t>
  </si>
  <si>
    <t>JULAINNA BINTI SABRI</t>
  </si>
  <si>
    <t>MUHAMMAD AMIRUL DANISH BIN ROSLAND</t>
  </si>
  <si>
    <t>MUHAMMAD HANIFF AIMAN BIN MOHD NASIR</t>
  </si>
  <si>
    <t>MUHAMMAD SHAHRUL NIZAM BIN ABU BAKAR</t>
  </si>
  <si>
    <t>MUHAMMAD SHARIF BIN ABDUL RAHIM</t>
  </si>
  <si>
    <t>MUHAMMAD ZAL HAZANI SYAKIRIN BIN KAMARUDIN</t>
  </si>
  <si>
    <t>NOR AMIESYA BINTI FARID</t>
  </si>
  <si>
    <t>NUR ALIANNI BINTI MOHAMAD ALI</t>
  </si>
  <si>
    <t>NUR FARHANIM NATASYHA BINTI NOR AZAD</t>
  </si>
  <si>
    <t>NUR QAMARINA BINTI NORDIN</t>
  </si>
  <si>
    <t>NURUL IZZAH BINTI BADERU KHISAM</t>
  </si>
  <si>
    <t>SITI HAJAR BINTI IBRAHIM</t>
  </si>
  <si>
    <t>K591DWTP001</t>
  </si>
  <si>
    <t>WTP</t>
  </si>
  <si>
    <t>K591DWTP002</t>
  </si>
  <si>
    <t>K591DWTP003</t>
  </si>
  <si>
    <t>K591DWTP004</t>
  </si>
  <si>
    <t>K591DWTP005</t>
  </si>
  <si>
    <t>K591DWTP006</t>
  </si>
  <si>
    <t>K591DWTP007</t>
  </si>
  <si>
    <t>K591DWTP008</t>
  </si>
  <si>
    <t>K591DWTP009</t>
  </si>
  <si>
    <t>K591DWTP011</t>
  </si>
  <si>
    <t>K591DWTP012</t>
  </si>
  <si>
    <t>K591DWTP013</t>
  </si>
  <si>
    <t>K591DWTP014</t>
  </si>
  <si>
    <t>K591DWTP015</t>
  </si>
  <si>
    <t>K591DWTP016</t>
  </si>
  <si>
    <t>K591DWTP017</t>
  </si>
  <si>
    <t>K591DWTP018</t>
  </si>
  <si>
    <t>K591DWTP019</t>
  </si>
  <si>
    <t>K591DWTP020</t>
  </si>
  <si>
    <t>K591DWTP021</t>
  </si>
  <si>
    <t>3WTP</t>
  </si>
  <si>
    <t>KAMIL AZRUL HAFIZ B KAMIL AZMAN</t>
  </si>
  <si>
    <t>K611DWTP008</t>
  </si>
  <si>
    <t>CHE MAHADZIR BIN HASHIM</t>
  </si>
  <si>
    <t>BERHENTI PADA 8 SEPTEMBER 2017</t>
  </si>
  <si>
    <t>MENANGGUHKAN PENGAJIAN PADA 1 APRIL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</si>
</sst>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0_);\(0\)"/>
  </numFmts>
  <fonts count="41"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
      <sz val="10"/>
      <name val="Tahoma"/>
      <family val="2"/>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6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9">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1" fontId="0" fillId="0" borderId="8" xfId="0" applyNumberFormat="1" applyFill="1" applyBorder="1" applyAlignment="1" applyProtection="1">
      <alignment horizontal="center"/>
      <protection locked="0"/>
    </xf>
    <xf numFmtId="0" fontId="0" fillId="0" borderId="8" xfId="0" applyFill="1" applyBorder="1" applyAlignment="1" applyProtection="1">
      <alignment horizontal="center"/>
      <protection locked="0"/>
    </xf>
    <xf numFmtId="0" fontId="0" fillId="0" borderId="8" xfId="0" applyFont="1" applyFill="1" applyBorder="1" applyAlignment="1" applyProtection="1">
      <alignment horizontal="center"/>
      <protection locked="0"/>
    </xf>
    <xf numFmtId="164" fontId="0" fillId="0" borderId="8" xfId="0" applyNumberFormat="1" applyBorder="1" applyAlignment="1" applyProtection="1">
      <alignment horizontal="center"/>
      <protection locked="0"/>
    </xf>
    <xf numFmtId="0" fontId="0" fillId="0" borderId="8" xfId="0" applyBorder="1" applyAlignment="1" applyProtection="1">
      <alignment horizontal="center"/>
      <protection locked="0"/>
    </xf>
    <xf numFmtId="0" fontId="0" fillId="0" borderId="8" xfId="0" applyFill="1" applyBorder="1" applyProtection="1">
      <protection locked="0"/>
    </xf>
    <xf numFmtId="1" fontId="0" fillId="0" borderId="22" xfId="0" applyNumberFormat="1" applyFill="1" applyBorder="1" applyAlignment="1" applyProtection="1">
      <alignment horizontal="center"/>
      <protection locked="0"/>
    </xf>
    <xf numFmtId="1" fontId="0" fillId="0" borderId="59" xfId="0" applyNumberFormat="1" applyFill="1" applyBorder="1" applyAlignment="1" applyProtection="1">
      <alignment horizontal="center"/>
      <protection locked="0"/>
    </xf>
    <xf numFmtId="164" fontId="0" fillId="0" borderId="59" xfId="0" applyNumberFormat="1" applyBorder="1" applyAlignment="1" applyProtection="1">
      <alignment horizontal="center"/>
      <protection locked="0"/>
    </xf>
    <xf numFmtId="164" fontId="40" fillId="0" borderId="59" xfId="0" applyNumberFormat="1" applyFont="1" applyBorder="1" applyAlignment="1" applyProtection="1">
      <alignment horizontal="center"/>
      <protection locked="0"/>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4">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election activeCell="F9" sqref="F9"/>
    </sheetView>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7" customFormat="1" ht="160.5" customHeight="1" x14ac:dyDescent="0.25">
      <c r="G1" s="180" t="s">
        <v>160</v>
      </c>
      <c r="H1" s="180"/>
      <c r="I1" s="180"/>
      <c r="J1" s="180"/>
      <c r="K1" s="180"/>
      <c r="L1" s="180"/>
      <c r="O1" s="128"/>
    </row>
    <row r="2" spans="1:203" s="22" customFormat="1" ht="29.25" customHeight="1" thickBot="1" x14ac:dyDescent="0.3">
      <c r="A2" s="181" t="s">
        <v>0</v>
      </c>
      <c r="B2" s="181"/>
      <c r="C2" s="181"/>
      <c r="D2" s="181"/>
      <c r="E2" s="181"/>
      <c r="F2" s="181"/>
      <c r="G2" s="181"/>
      <c r="H2" s="181"/>
      <c r="I2" s="181"/>
      <c r="J2" s="181"/>
      <c r="K2" s="181"/>
      <c r="L2" s="181"/>
      <c r="O2" s="3" t="s">
        <v>79</v>
      </c>
    </row>
    <row r="3" spans="1:203" ht="24.75" customHeight="1" thickBot="1" x14ac:dyDescent="0.3">
      <c r="A3" s="2" t="s">
        <v>1</v>
      </c>
      <c r="B3" s="3"/>
      <c r="C3" s="3"/>
      <c r="D3" s="21" t="s">
        <v>136</v>
      </c>
      <c r="E3" s="3"/>
      <c r="F3" s="3"/>
      <c r="G3" s="38" t="s">
        <v>47</v>
      </c>
      <c r="H3" s="7"/>
      <c r="I3" s="126">
        <v>2017</v>
      </c>
      <c r="J3" s="38" t="s">
        <v>48</v>
      </c>
      <c r="K3" s="7"/>
      <c r="L3" s="74" t="s">
        <v>86</v>
      </c>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84"/>
      <c r="H5" s="185"/>
      <c r="I5" s="185"/>
      <c r="J5" s="185"/>
      <c r="K5" s="185"/>
      <c r="L5" s="186"/>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29"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29"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84" t="s">
        <v>420</v>
      </c>
      <c r="H11" s="185"/>
      <c r="I11" s="185"/>
      <c r="J11" s="186"/>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3" t="s">
        <v>132</v>
      </c>
      <c r="B15" s="84" t="s">
        <v>92</v>
      </c>
      <c r="C15" s="84" t="s">
        <v>93</v>
      </c>
      <c r="D15" s="84" t="s">
        <v>94</v>
      </c>
      <c r="E15" s="84" t="s">
        <v>95</v>
      </c>
      <c r="F15" s="84" t="s">
        <v>96</v>
      </c>
      <c r="G15" s="84" t="s">
        <v>97</v>
      </c>
      <c r="H15" s="84" t="s">
        <v>98</v>
      </c>
      <c r="I15" s="84" t="s">
        <v>99</v>
      </c>
      <c r="J15" s="84" t="s">
        <v>100</v>
      </c>
      <c r="K15" s="85" t="s">
        <v>101</v>
      </c>
      <c r="O15" s="9" t="s">
        <v>85</v>
      </c>
    </row>
    <row r="16" spans="1:203" s="9" customFormat="1" ht="45" customHeight="1" x14ac:dyDescent="0.25">
      <c r="A16" s="86" t="s">
        <v>59</v>
      </c>
      <c r="B16" s="81"/>
      <c r="C16" s="81"/>
      <c r="D16" s="81"/>
      <c r="E16" s="81"/>
      <c r="F16" s="81"/>
      <c r="G16" s="81"/>
      <c r="H16" s="81"/>
      <c r="I16" s="81"/>
      <c r="J16" s="81"/>
      <c r="K16" s="82"/>
      <c r="L16" s="1"/>
      <c r="O16" s="9" t="s">
        <v>86</v>
      </c>
    </row>
    <row r="17" spans="1:15" s="9" customFormat="1" ht="30" customHeight="1" thickBot="1" x14ac:dyDescent="0.3">
      <c r="A17" s="87"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3" t="s">
        <v>132</v>
      </c>
      <c r="B19" s="84" t="s">
        <v>102</v>
      </c>
      <c r="C19" s="84" t="s">
        <v>103</v>
      </c>
      <c r="D19" s="84" t="s">
        <v>104</v>
      </c>
      <c r="E19" s="84" t="s">
        <v>105</v>
      </c>
      <c r="F19" s="84" t="s">
        <v>106</v>
      </c>
      <c r="G19" s="84" t="s">
        <v>107</v>
      </c>
      <c r="H19" s="84" t="s">
        <v>108</v>
      </c>
      <c r="I19" s="84" t="s">
        <v>109</v>
      </c>
      <c r="J19" s="84" t="s">
        <v>110</v>
      </c>
      <c r="K19" s="84" t="s">
        <v>111</v>
      </c>
      <c r="L19" s="182" t="s">
        <v>158</v>
      </c>
      <c r="O19" s="9" t="s">
        <v>89</v>
      </c>
    </row>
    <row r="20" spans="1:15" s="9" customFormat="1" ht="45" customHeight="1" x14ac:dyDescent="0.25">
      <c r="A20" s="86" t="s">
        <v>59</v>
      </c>
      <c r="B20" s="81"/>
      <c r="C20" s="81"/>
      <c r="D20" s="81"/>
      <c r="E20" s="81"/>
      <c r="F20" s="81"/>
      <c r="G20" s="81"/>
      <c r="H20" s="81"/>
      <c r="I20" s="81"/>
      <c r="J20" s="81"/>
      <c r="K20" s="81"/>
      <c r="L20" s="183"/>
    </row>
    <row r="21" spans="1:15" s="9" customFormat="1" ht="30" customHeight="1" thickBot="1" x14ac:dyDescent="0.3">
      <c r="A21" s="87"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8" t="s">
        <v>133</v>
      </c>
      <c r="B23" s="89" t="s">
        <v>112</v>
      </c>
      <c r="C23" s="89" t="s">
        <v>113</v>
      </c>
      <c r="D23" s="89" t="s">
        <v>114</v>
      </c>
      <c r="E23" s="89" t="s">
        <v>115</v>
      </c>
      <c r="F23" s="89" t="s">
        <v>116</v>
      </c>
      <c r="G23" s="89" t="s">
        <v>117</v>
      </c>
      <c r="H23" s="89" t="s">
        <v>118</v>
      </c>
      <c r="I23" s="89" t="s">
        <v>119</v>
      </c>
      <c r="J23" s="89" t="s">
        <v>120</v>
      </c>
      <c r="K23" s="90" t="s">
        <v>121</v>
      </c>
    </row>
    <row r="24" spans="1:15" s="9" customFormat="1" ht="45" customHeight="1" x14ac:dyDescent="0.25">
      <c r="A24" s="91" t="s">
        <v>59</v>
      </c>
      <c r="B24" s="81"/>
      <c r="C24" s="81"/>
      <c r="D24" s="81"/>
      <c r="E24" s="81"/>
      <c r="F24" s="81"/>
      <c r="G24" s="81"/>
      <c r="H24" s="81"/>
      <c r="I24" s="81"/>
      <c r="J24" s="81"/>
      <c r="K24" s="82"/>
      <c r="L24" s="1"/>
    </row>
    <row r="25" spans="1:15" s="9" customFormat="1" ht="30" customHeight="1" thickBot="1" x14ac:dyDescent="0.3">
      <c r="A25" s="92"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8" t="s">
        <v>133</v>
      </c>
      <c r="B27" s="89" t="s">
        <v>122</v>
      </c>
      <c r="C27" s="89" t="s">
        <v>123</v>
      </c>
      <c r="D27" s="89" t="s">
        <v>124</v>
      </c>
      <c r="E27" s="89" t="s">
        <v>125</v>
      </c>
      <c r="F27" s="89" t="s">
        <v>126</v>
      </c>
      <c r="G27" s="89" t="s">
        <v>127</v>
      </c>
      <c r="H27" s="89" t="s">
        <v>128</v>
      </c>
      <c r="I27" s="89" t="s">
        <v>129</v>
      </c>
      <c r="J27" s="89" t="s">
        <v>130</v>
      </c>
      <c r="K27" s="89" t="s">
        <v>131</v>
      </c>
      <c r="L27" s="178" t="s">
        <v>159</v>
      </c>
    </row>
    <row r="28" spans="1:15" s="9" customFormat="1" ht="45" customHeight="1" x14ac:dyDescent="0.25">
      <c r="A28" s="91" t="s">
        <v>59</v>
      </c>
      <c r="B28" s="81"/>
      <c r="C28" s="81"/>
      <c r="D28" s="81"/>
      <c r="E28" s="81"/>
      <c r="F28" s="81"/>
      <c r="G28" s="81"/>
      <c r="H28" s="81"/>
      <c r="I28" s="81"/>
      <c r="J28" s="81"/>
      <c r="K28" s="81"/>
      <c r="L28" s="179"/>
    </row>
    <row r="29" spans="1:15" s="9" customFormat="1" ht="30" customHeight="1" thickBot="1" x14ac:dyDescent="0.3">
      <c r="A29" s="92"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3" priority="281">
      <formula>($L$21-$H$7)&lt;&gt;0</formula>
    </cfRule>
    <cfRule type="expression" dxfId="192" priority="282">
      <formula>($L$21-$H$7)=0</formula>
    </cfRule>
  </conditionalFormatting>
  <conditionalFormatting sqref="M10">
    <cfRule type="expression" priority="141">
      <formula>"IF(Main!$G$7=VOKASIONAL,&lt;60"</formula>
    </cfRule>
  </conditionalFormatting>
  <conditionalFormatting sqref="L29">
    <cfRule type="expression" dxfId="191" priority="136">
      <formula>($L$29-$J$7)&lt;&gt;0</formula>
    </cfRule>
    <cfRule type="expression" dxfId="190" priority="137">
      <formula>($L$29-$J$7)=0</formula>
    </cfRule>
  </conditionalFormatting>
  <conditionalFormatting sqref="L3">
    <cfRule type="expression" dxfId="189" priority="95">
      <formula>TAHUN&lt;&gt;""</formula>
    </cfRule>
  </conditionalFormatting>
  <conditionalFormatting sqref="G5:L5">
    <cfRule type="expression" dxfId="188" priority="94">
      <formula>SEM&lt;&gt;""</formula>
    </cfRule>
  </conditionalFormatting>
  <conditionalFormatting sqref="E7">
    <cfRule type="expression" dxfId="187" priority="93">
      <formula>NAMAKUR&lt;&gt;""</formula>
    </cfRule>
  </conditionalFormatting>
  <conditionalFormatting sqref="H7 J7 H9 J9">
    <cfRule type="expression" dxfId="186" priority="87">
      <formula>JENISKUR="VOKASIONAL"</formula>
    </cfRule>
    <cfRule type="expression" dxfId="185" priority="89">
      <formula>JENISKUR="AKADEMIK (SVM)"</formula>
    </cfRule>
  </conditionalFormatting>
  <conditionalFormatting sqref="H7 H9">
    <cfRule type="expression" dxfId="184" priority="88">
      <formula>JENISKUR="UMUM (DVM)"</formula>
    </cfRule>
  </conditionalFormatting>
  <conditionalFormatting sqref="H7 J7">
    <cfRule type="expression" dxfId="183" priority="85">
      <formula>JENISKUR="OJT"</formula>
    </cfRule>
    <cfRule type="expression" dxfId="182" priority="86">
      <formula>JENISKUR="PBE"</formula>
    </cfRule>
  </conditionalFormatting>
  <conditionalFormatting sqref="B16">
    <cfRule type="expression" dxfId="181" priority="82">
      <formula>NISBAHPBT&lt;&gt;""</formula>
    </cfRule>
  </conditionalFormatting>
  <conditionalFormatting sqref="B17">
    <cfRule type="expression" dxfId="180" priority="81">
      <formula>KPENT1&lt;&gt;""</formula>
    </cfRule>
  </conditionalFormatting>
  <conditionalFormatting sqref="C17">
    <cfRule type="expression" dxfId="179" priority="80">
      <formula>KPENT2&lt;&gt;""</formula>
    </cfRule>
  </conditionalFormatting>
  <conditionalFormatting sqref="D17">
    <cfRule type="expression" dxfId="178" priority="79">
      <formula>KPENT3&lt;&gt;""</formula>
    </cfRule>
  </conditionalFormatting>
  <conditionalFormatting sqref="E17">
    <cfRule type="expression" dxfId="177" priority="78">
      <formula>KPENT4&lt;&gt;""</formula>
    </cfRule>
  </conditionalFormatting>
  <conditionalFormatting sqref="F17">
    <cfRule type="expression" dxfId="176" priority="77">
      <formula>KPENT5&lt;&gt;""</formula>
    </cfRule>
  </conditionalFormatting>
  <conditionalFormatting sqref="G17">
    <cfRule type="expression" dxfId="175" priority="76">
      <formula>KPENT6&lt;&gt;""</formula>
    </cfRule>
  </conditionalFormatting>
  <conditionalFormatting sqref="H17">
    <cfRule type="expression" dxfId="174" priority="75">
      <formula>KPENT7&lt;&gt;""</formula>
    </cfRule>
  </conditionalFormatting>
  <conditionalFormatting sqref="I17">
    <cfRule type="expression" dxfId="173" priority="74">
      <formula>KPENT8&lt;&gt;""</formula>
    </cfRule>
  </conditionalFormatting>
  <conditionalFormatting sqref="J17">
    <cfRule type="expression" dxfId="172" priority="73">
      <formula>KPENT9&lt;&gt;""</formula>
    </cfRule>
  </conditionalFormatting>
  <conditionalFormatting sqref="K17">
    <cfRule type="expression" dxfId="171" priority="72">
      <formula>KPENT10&lt;&gt;""</formula>
    </cfRule>
  </conditionalFormatting>
  <conditionalFormatting sqref="B21">
    <cfRule type="expression" dxfId="170" priority="71">
      <formula>KPENT11&lt;&gt;""</formula>
    </cfRule>
  </conditionalFormatting>
  <conditionalFormatting sqref="C21">
    <cfRule type="expression" dxfId="169" priority="70">
      <formula>KPENT12&lt;&gt;""</formula>
    </cfRule>
  </conditionalFormatting>
  <conditionalFormatting sqref="D21">
    <cfRule type="expression" dxfId="168" priority="69">
      <formula>KPENT13&lt;&gt;""</formula>
    </cfRule>
  </conditionalFormatting>
  <conditionalFormatting sqref="E21">
    <cfRule type="expression" dxfId="167" priority="68">
      <formula>KPENT14&lt;&gt;""</formula>
    </cfRule>
  </conditionalFormatting>
  <conditionalFormatting sqref="F21">
    <cfRule type="expression" dxfId="166" priority="67">
      <formula>KPENT15&lt;&gt;""</formula>
    </cfRule>
  </conditionalFormatting>
  <conditionalFormatting sqref="G21">
    <cfRule type="expression" dxfId="165" priority="66">
      <formula>KPENT16&lt;&gt;""</formula>
    </cfRule>
  </conditionalFormatting>
  <conditionalFormatting sqref="H21">
    <cfRule type="expression" dxfId="164" priority="65">
      <formula>KPENT17&lt;&gt;""</formula>
    </cfRule>
  </conditionalFormatting>
  <conditionalFormatting sqref="I21">
    <cfRule type="expression" dxfId="163" priority="64">
      <formula>KPENT18&lt;&gt;""</formula>
    </cfRule>
  </conditionalFormatting>
  <conditionalFormatting sqref="J21">
    <cfRule type="expression" dxfId="162" priority="63">
      <formula>KPENT19&lt;&gt;""</formula>
    </cfRule>
  </conditionalFormatting>
  <conditionalFormatting sqref="K21">
    <cfRule type="expression" dxfId="161" priority="62">
      <formula>KPENT20&lt;&gt;""</formula>
    </cfRule>
  </conditionalFormatting>
  <conditionalFormatting sqref="B25">
    <cfRule type="expression" dxfId="160" priority="61">
      <formula>KPENA1&lt;&gt;""</formula>
    </cfRule>
  </conditionalFormatting>
  <conditionalFormatting sqref="C25">
    <cfRule type="expression" dxfId="159" priority="60">
      <formula>KPENA2&lt;&gt;""</formula>
    </cfRule>
  </conditionalFormatting>
  <conditionalFormatting sqref="D25">
    <cfRule type="expression" dxfId="158" priority="59">
      <formula>KPENA3&lt;&gt;""</formula>
    </cfRule>
  </conditionalFormatting>
  <conditionalFormatting sqref="E25">
    <cfRule type="expression" dxfId="157" priority="58">
      <formula>KPENA4&lt;&gt;""</formula>
    </cfRule>
  </conditionalFormatting>
  <conditionalFormatting sqref="F25">
    <cfRule type="expression" dxfId="156" priority="57">
      <formula>KPENA5&lt;&gt;""</formula>
    </cfRule>
  </conditionalFormatting>
  <conditionalFormatting sqref="G25">
    <cfRule type="expression" dxfId="155" priority="56">
      <formula>KPENA6&lt;&gt;""</formula>
    </cfRule>
  </conditionalFormatting>
  <conditionalFormatting sqref="H25">
    <cfRule type="expression" dxfId="154" priority="55">
      <formula>KPENA7&lt;&gt;""</formula>
    </cfRule>
  </conditionalFormatting>
  <conditionalFormatting sqref="I25">
    <cfRule type="expression" dxfId="153" priority="54">
      <formula>KPENA8&lt;&gt;""</formula>
    </cfRule>
  </conditionalFormatting>
  <conditionalFormatting sqref="J25">
    <cfRule type="expression" dxfId="152" priority="53">
      <formula>KPENA9&lt;&gt;""</formula>
    </cfRule>
  </conditionalFormatting>
  <conditionalFormatting sqref="K25">
    <cfRule type="expression" dxfId="151" priority="52">
      <formula>KPENA10&lt;&gt;""</formula>
    </cfRule>
  </conditionalFormatting>
  <conditionalFormatting sqref="B29">
    <cfRule type="expression" dxfId="150" priority="51">
      <formula>KPENA11&lt;&gt;""</formula>
    </cfRule>
  </conditionalFormatting>
  <conditionalFormatting sqref="C29">
    <cfRule type="expression" dxfId="149" priority="50">
      <formula>KPENA12&lt;&gt;""</formula>
    </cfRule>
  </conditionalFormatting>
  <conditionalFormatting sqref="D29">
    <cfRule type="expression" dxfId="148" priority="49">
      <formula>KPENA13&lt;&gt;""</formula>
    </cfRule>
  </conditionalFormatting>
  <conditionalFormatting sqref="E29">
    <cfRule type="expression" dxfId="147" priority="48">
      <formula>KPENA14&lt;&gt;""</formula>
    </cfRule>
  </conditionalFormatting>
  <conditionalFormatting sqref="F29">
    <cfRule type="expression" dxfId="146" priority="47">
      <formula>KPENA15&lt;&gt;""</formula>
    </cfRule>
  </conditionalFormatting>
  <conditionalFormatting sqref="G29">
    <cfRule type="expression" dxfId="145" priority="46">
      <formula>KPENA16&lt;&gt;""</formula>
    </cfRule>
  </conditionalFormatting>
  <conditionalFormatting sqref="H29">
    <cfRule type="expression" dxfId="144" priority="45">
      <formula>KPENA17&lt;&gt;""</formula>
    </cfRule>
  </conditionalFormatting>
  <conditionalFormatting sqref="I29">
    <cfRule type="expression" dxfId="143" priority="44">
      <formula>KPENA18&lt;&gt;""</formula>
    </cfRule>
  </conditionalFormatting>
  <conditionalFormatting sqref="J29">
    <cfRule type="expression" dxfId="142" priority="43">
      <formula>KPENA19&lt;&gt;""</formula>
    </cfRule>
  </conditionalFormatting>
  <conditionalFormatting sqref="K29">
    <cfRule type="expression" dxfId="141" priority="42">
      <formula>KPENA20&lt;&gt;""</formula>
    </cfRule>
  </conditionalFormatting>
  <conditionalFormatting sqref="B24">
    <cfRule type="expression" dxfId="140" priority="41">
      <formula>NISBAHPBA&lt;&gt;""</formula>
    </cfRule>
  </conditionalFormatting>
  <conditionalFormatting sqref="C16">
    <cfRule type="expression" dxfId="139" priority="40">
      <formula>NPEMT1&lt;&gt;""</formula>
    </cfRule>
  </conditionalFormatting>
  <conditionalFormatting sqref="D16">
    <cfRule type="expression" dxfId="138" priority="39">
      <formula>NPEMT2&lt;&gt;""</formula>
    </cfRule>
  </conditionalFormatting>
  <conditionalFormatting sqref="E16">
    <cfRule type="expression" dxfId="137" priority="38">
      <formula>NPEMT3&lt;&gt;""</formula>
    </cfRule>
  </conditionalFormatting>
  <conditionalFormatting sqref="F16">
    <cfRule type="expression" dxfId="136" priority="37">
      <formula>NPEMT4&lt;&gt;0</formula>
    </cfRule>
  </conditionalFormatting>
  <conditionalFormatting sqref="G16">
    <cfRule type="expression" dxfId="135" priority="36">
      <formula>NPEMT5&lt;&gt;""</formula>
    </cfRule>
  </conditionalFormatting>
  <conditionalFormatting sqref="H16">
    <cfRule type="expression" dxfId="134" priority="35">
      <formula>NPEMT6&lt;&gt;""</formula>
    </cfRule>
  </conditionalFormatting>
  <conditionalFormatting sqref="I16">
    <cfRule type="expression" dxfId="133" priority="34">
      <formula>NPEMT7&lt;&gt;""</formula>
    </cfRule>
  </conditionalFormatting>
  <conditionalFormatting sqref="J16">
    <cfRule type="expression" dxfId="132" priority="33">
      <formula>NPEMT8&lt;&gt;""</formula>
    </cfRule>
  </conditionalFormatting>
  <conditionalFormatting sqref="K16">
    <cfRule type="expression" dxfId="131" priority="32">
      <formula>NPEMT9&lt;&gt;""</formula>
    </cfRule>
  </conditionalFormatting>
  <conditionalFormatting sqref="B20">
    <cfRule type="expression" dxfId="130" priority="31">
      <formula>NPEMT10&lt;&gt;""</formula>
    </cfRule>
  </conditionalFormatting>
  <conditionalFormatting sqref="C20">
    <cfRule type="expression" dxfId="129" priority="30">
      <formula>NPEMT11&lt;&gt;""</formula>
    </cfRule>
  </conditionalFormatting>
  <conditionalFormatting sqref="D20">
    <cfRule type="expression" dxfId="128" priority="29">
      <formula>NPEMT12&lt;&gt;""</formula>
    </cfRule>
  </conditionalFormatting>
  <conditionalFormatting sqref="E20">
    <cfRule type="expression" dxfId="127" priority="28">
      <formula>NPEMT13&lt;&gt;""</formula>
    </cfRule>
  </conditionalFormatting>
  <conditionalFormatting sqref="F20">
    <cfRule type="expression" dxfId="126" priority="27">
      <formula>NPEMT14&lt;&gt;""</formula>
    </cfRule>
  </conditionalFormatting>
  <conditionalFormatting sqref="G20">
    <cfRule type="expression" dxfId="125" priority="26">
      <formula>NPEMT15&lt;&gt;""</formula>
    </cfRule>
  </conditionalFormatting>
  <conditionalFormatting sqref="H20">
    <cfRule type="expression" dxfId="124" priority="25">
      <formula>NPEMT16&lt;&gt;""</formula>
    </cfRule>
  </conditionalFormatting>
  <conditionalFormatting sqref="I20">
    <cfRule type="expression" dxfId="123" priority="24">
      <formula>NPEMT17&lt;&gt;""</formula>
    </cfRule>
  </conditionalFormatting>
  <conditionalFormatting sqref="J20">
    <cfRule type="expression" dxfId="122" priority="23">
      <formula>NPEMT18&lt;&gt;""</formula>
    </cfRule>
  </conditionalFormatting>
  <conditionalFormatting sqref="K20">
    <cfRule type="expression" dxfId="121" priority="22">
      <formula>NPEMT19&lt;&gt;""</formula>
    </cfRule>
  </conditionalFormatting>
  <conditionalFormatting sqref="C24">
    <cfRule type="expression" dxfId="120" priority="21">
      <formula>NPEMA1&lt;&gt;""</formula>
    </cfRule>
  </conditionalFormatting>
  <conditionalFormatting sqref="D24">
    <cfRule type="expression" dxfId="119" priority="20">
      <formula>NPEMA2&lt;&gt;""</formula>
    </cfRule>
  </conditionalFormatting>
  <conditionalFormatting sqref="E24">
    <cfRule type="expression" dxfId="118" priority="19">
      <formula>NPEMA3&lt;&gt;""</formula>
    </cfRule>
  </conditionalFormatting>
  <conditionalFormatting sqref="F24">
    <cfRule type="expression" dxfId="117" priority="18">
      <formula>NPEMA4&lt;&gt;""</formula>
    </cfRule>
  </conditionalFormatting>
  <conditionalFormatting sqref="G24">
    <cfRule type="expression" dxfId="116" priority="17">
      <formula>NPEMA5&lt;&gt;""</formula>
    </cfRule>
  </conditionalFormatting>
  <conditionalFormatting sqref="H24">
    <cfRule type="expression" dxfId="115" priority="16">
      <formula>NPEMA6&lt;&gt;""</formula>
    </cfRule>
  </conditionalFormatting>
  <conditionalFormatting sqref="I24">
    <cfRule type="expression" dxfId="114" priority="15">
      <formula>NPEMA7&lt;&gt;""</formula>
    </cfRule>
  </conditionalFormatting>
  <conditionalFormatting sqref="J24">
    <cfRule type="expression" dxfId="113" priority="14">
      <formula>NPEMA8&lt;&gt;""</formula>
    </cfRule>
  </conditionalFormatting>
  <conditionalFormatting sqref="K24">
    <cfRule type="expression" dxfId="112" priority="13">
      <formula>NPEMA9&lt;&gt;""</formula>
    </cfRule>
  </conditionalFormatting>
  <conditionalFormatting sqref="B28">
    <cfRule type="expression" dxfId="111" priority="12">
      <formula>NPEMA10&lt;&gt;""</formula>
    </cfRule>
  </conditionalFormatting>
  <conditionalFormatting sqref="C28">
    <cfRule type="expression" dxfId="110" priority="11">
      <formula>NPEMA11&lt;&gt;""</formula>
    </cfRule>
  </conditionalFormatting>
  <conditionalFormatting sqref="D28">
    <cfRule type="expression" dxfId="109" priority="10">
      <formula>NPEMA12&lt;&gt;""</formula>
    </cfRule>
  </conditionalFormatting>
  <conditionalFormatting sqref="E28">
    <cfRule type="expression" dxfId="108" priority="9">
      <formula>NPEMA13&lt;&gt;""</formula>
    </cfRule>
  </conditionalFormatting>
  <conditionalFormatting sqref="F28">
    <cfRule type="expression" dxfId="107" priority="8">
      <formula>NPEMA14&lt;&gt;""</formula>
    </cfRule>
  </conditionalFormatting>
  <conditionalFormatting sqref="G28">
    <cfRule type="expression" dxfId="106" priority="7">
      <formula>NPEMA15&lt;&gt;""</formula>
    </cfRule>
  </conditionalFormatting>
  <conditionalFormatting sqref="H28">
    <cfRule type="expression" dxfId="105" priority="6">
      <formula>NPEMA16&lt;&gt;""</formula>
    </cfRule>
  </conditionalFormatting>
  <conditionalFormatting sqref="I28">
    <cfRule type="expression" dxfId="104" priority="5">
      <formula>NPEMA17&lt;&gt;""</formula>
    </cfRule>
  </conditionalFormatting>
  <conditionalFormatting sqref="J28">
    <cfRule type="expression" dxfId="103" priority="4">
      <formula>NPEMA18&lt;&gt;""</formula>
    </cfRule>
  </conditionalFormatting>
  <conditionalFormatting sqref="K28">
    <cfRule type="expression" dxfId="102" priority="3">
      <formula>NPEMA19&lt;&gt;""</formula>
    </cfRule>
  </conditionalFormatting>
  <conditionalFormatting sqref="G11:J11">
    <cfRule type="expression" dxfId="101" priority="2">
      <formula>JENISKUR&lt;&gt;""</formula>
    </cfRule>
  </conditionalFormatting>
  <conditionalFormatting sqref="G13 I13">
    <cfRule type="expression" dxfId="100"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Normal="100" workbookViewId="0">
      <pane xSplit="1" ySplit="7" topLeftCell="C8" activePane="bottomRight" state="frozen"/>
      <selection pane="topRight" activeCell="B1" sqref="B1"/>
      <selection pane="bottomLeft" activeCell="A8" sqref="A8"/>
      <selection pane="bottomRight" activeCell="F13" sqref="F13"/>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87" t="str">
        <f>IF(NAMAKUR="","",NAMAKUR)</f>
        <v/>
      </c>
      <c r="D2" s="188"/>
      <c r="E2" s="188"/>
      <c r="F2" s="188"/>
      <c r="G2" s="189"/>
    </row>
    <row r="3" spans="1:19" ht="5.0999999999999996" customHeight="1" thickBot="1" x14ac:dyDescent="0.3">
      <c r="A3" s="40"/>
    </row>
    <row r="4" spans="1:19" ht="24.75" customHeight="1" thickBot="1" x14ac:dyDescent="0.3">
      <c r="A4" s="40" t="s">
        <v>50</v>
      </c>
      <c r="C4" s="190" t="str">
        <f>IF(OR(Main!I3="",Main!L3=""),"",CONCATENATE("S",SEM," / ",TAHUN))</f>
        <v>S2 DVM / 2017</v>
      </c>
      <c r="D4" s="191"/>
    </row>
    <row r="5" spans="1:19" ht="5.0999999999999996" customHeight="1" thickBot="1" x14ac:dyDescent="0.3"/>
    <row r="6" spans="1:19" ht="20.100000000000001" hidden="1" customHeight="1" x14ac:dyDescent="0.3"/>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209</v>
      </c>
      <c r="D8" s="168">
        <v>990304085273</v>
      </c>
      <c r="E8" s="168" t="s">
        <v>166</v>
      </c>
      <c r="F8" s="169" t="s">
        <v>183</v>
      </c>
      <c r="G8" s="169" t="s">
        <v>167</v>
      </c>
      <c r="H8" s="169" t="s">
        <v>168</v>
      </c>
      <c r="I8" s="170" t="s">
        <v>169</v>
      </c>
      <c r="J8" s="54">
        <v>1</v>
      </c>
      <c r="K8" s="59"/>
    </row>
    <row r="9" spans="1:19" ht="24.75" customHeight="1" x14ac:dyDescent="0.25">
      <c r="A9" s="30">
        <v>2</v>
      </c>
      <c r="B9" s="60" t="s">
        <v>163</v>
      </c>
      <c r="C9" s="58" t="s">
        <v>209</v>
      </c>
      <c r="D9" s="171">
        <v>991002065343</v>
      </c>
      <c r="E9" s="168" t="s">
        <v>170</v>
      </c>
      <c r="F9" s="169" t="s">
        <v>183</v>
      </c>
      <c r="G9" s="172" t="s">
        <v>167</v>
      </c>
      <c r="H9" s="172" t="s">
        <v>168</v>
      </c>
      <c r="I9" s="172" t="s">
        <v>169</v>
      </c>
      <c r="J9" s="48">
        <v>1</v>
      </c>
      <c r="K9" s="62"/>
    </row>
    <row r="10" spans="1:19" ht="24.75" customHeight="1" x14ac:dyDescent="0.25">
      <c r="A10" s="30">
        <v>3</v>
      </c>
      <c r="B10" s="60" t="s">
        <v>164</v>
      </c>
      <c r="C10" s="58" t="s">
        <v>209</v>
      </c>
      <c r="D10" s="168">
        <v>990116066163</v>
      </c>
      <c r="E10" s="168" t="s">
        <v>171</v>
      </c>
      <c r="F10" s="169" t="s">
        <v>183</v>
      </c>
      <c r="G10" s="169" t="s">
        <v>167</v>
      </c>
      <c r="H10" s="169" t="s">
        <v>168</v>
      </c>
      <c r="I10" s="170" t="s">
        <v>169</v>
      </c>
      <c r="J10" s="48">
        <v>1</v>
      </c>
      <c r="K10" s="62"/>
    </row>
    <row r="11" spans="1:19" ht="24.75" customHeight="1" x14ac:dyDescent="0.25">
      <c r="A11" s="30">
        <v>4</v>
      </c>
      <c r="B11" s="60" t="s">
        <v>165</v>
      </c>
      <c r="C11" s="58" t="s">
        <v>209</v>
      </c>
      <c r="D11" s="168">
        <v>991007065393</v>
      </c>
      <c r="E11" s="168" t="s">
        <v>172</v>
      </c>
      <c r="F11" s="169" t="s">
        <v>183</v>
      </c>
      <c r="G11" s="169" t="s">
        <v>167</v>
      </c>
      <c r="H11" s="169" t="s">
        <v>168</v>
      </c>
      <c r="I11" s="170" t="s">
        <v>169</v>
      </c>
      <c r="J11" s="48">
        <v>1</v>
      </c>
      <c r="K11" s="62"/>
    </row>
    <row r="12" spans="1:19" ht="24.75" customHeight="1" x14ac:dyDescent="0.25">
      <c r="A12" s="30">
        <v>5</v>
      </c>
      <c r="B12" s="60" t="s">
        <v>173</v>
      </c>
      <c r="C12" s="58" t="s">
        <v>209</v>
      </c>
      <c r="D12" s="168">
        <v>990929065117</v>
      </c>
      <c r="E12" s="61" t="s">
        <v>184</v>
      </c>
      <c r="F12" s="169" t="s">
        <v>183</v>
      </c>
      <c r="G12" s="61" t="s">
        <v>167</v>
      </c>
      <c r="H12" s="61" t="s">
        <v>168</v>
      </c>
      <c r="I12" s="61" t="s">
        <v>169</v>
      </c>
      <c r="J12" s="48">
        <v>0</v>
      </c>
      <c r="K12" s="62" t="s">
        <v>422</v>
      </c>
    </row>
    <row r="13" spans="1:19" ht="24.75" customHeight="1" x14ac:dyDescent="0.25">
      <c r="A13" s="30">
        <v>6</v>
      </c>
      <c r="B13" s="60" t="s">
        <v>174</v>
      </c>
      <c r="C13" s="58" t="s">
        <v>209</v>
      </c>
      <c r="D13" s="168">
        <v>990429065831</v>
      </c>
      <c r="E13" s="61" t="s">
        <v>185</v>
      </c>
      <c r="F13" s="169" t="s">
        <v>183</v>
      </c>
      <c r="G13" s="61" t="s">
        <v>167</v>
      </c>
      <c r="H13" s="61" t="s">
        <v>168</v>
      </c>
      <c r="I13" s="61" t="s">
        <v>169</v>
      </c>
      <c r="J13" s="48">
        <v>1</v>
      </c>
      <c r="K13" s="62"/>
    </row>
    <row r="14" spans="1:19" ht="24.75" customHeight="1" x14ac:dyDescent="0.25">
      <c r="A14" s="30">
        <v>7</v>
      </c>
      <c r="B14" s="60" t="s">
        <v>175</v>
      </c>
      <c r="C14" s="58" t="s">
        <v>209</v>
      </c>
      <c r="D14" s="168">
        <v>991003065281</v>
      </c>
      <c r="E14" s="61" t="s">
        <v>186</v>
      </c>
      <c r="F14" s="169" t="s">
        <v>183</v>
      </c>
      <c r="G14" s="61" t="s">
        <v>167</v>
      </c>
      <c r="H14" s="61" t="s">
        <v>168</v>
      </c>
      <c r="I14" s="61" t="s">
        <v>169</v>
      </c>
      <c r="J14" s="48">
        <v>1</v>
      </c>
      <c r="K14" s="62"/>
    </row>
    <row r="15" spans="1:19" ht="24.75" customHeight="1" x14ac:dyDescent="0.25">
      <c r="A15" s="30">
        <v>8</v>
      </c>
      <c r="B15" s="60" t="s">
        <v>176</v>
      </c>
      <c r="C15" s="58" t="s">
        <v>209</v>
      </c>
      <c r="D15" s="171">
        <v>990504066093</v>
      </c>
      <c r="E15" s="61" t="s">
        <v>187</v>
      </c>
      <c r="F15" s="169" t="s">
        <v>183</v>
      </c>
      <c r="G15" s="61" t="s">
        <v>167</v>
      </c>
      <c r="H15" s="61" t="s">
        <v>168</v>
      </c>
      <c r="I15" s="61" t="s">
        <v>169</v>
      </c>
      <c r="J15" s="48">
        <v>1</v>
      </c>
      <c r="K15" s="62"/>
    </row>
    <row r="16" spans="1:19" ht="24.75" customHeight="1" x14ac:dyDescent="0.25">
      <c r="A16" s="30">
        <v>9</v>
      </c>
      <c r="B16" s="60" t="s">
        <v>177</v>
      </c>
      <c r="C16" s="58" t="s">
        <v>209</v>
      </c>
      <c r="D16" s="168">
        <v>990807066859</v>
      </c>
      <c r="E16" s="61" t="s">
        <v>188</v>
      </c>
      <c r="F16" s="169" t="s">
        <v>183</v>
      </c>
      <c r="G16" s="61" t="s">
        <v>167</v>
      </c>
      <c r="H16" s="61" t="s">
        <v>168</v>
      </c>
      <c r="I16" s="61" t="s">
        <v>169</v>
      </c>
      <c r="J16" s="48">
        <v>1</v>
      </c>
      <c r="K16" s="62"/>
    </row>
    <row r="17" spans="1:11" ht="24.75" customHeight="1" x14ac:dyDescent="0.25">
      <c r="A17" s="30">
        <v>10</v>
      </c>
      <c r="B17" s="60" t="s">
        <v>178</v>
      </c>
      <c r="C17" s="58" t="s">
        <v>209</v>
      </c>
      <c r="D17" s="168">
        <v>991215065371</v>
      </c>
      <c r="E17" s="61" t="s">
        <v>189</v>
      </c>
      <c r="F17" s="169" t="s">
        <v>183</v>
      </c>
      <c r="G17" s="61" t="s">
        <v>167</v>
      </c>
      <c r="H17" s="61" t="s">
        <v>168</v>
      </c>
      <c r="I17" s="61" t="s">
        <v>169</v>
      </c>
      <c r="J17" s="48">
        <v>1</v>
      </c>
      <c r="K17" s="62"/>
    </row>
    <row r="18" spans="1:11" ht="24.75" customHeight="1" x14ac:dyDescent="0.25">
      <c r="A18" s="30">
        <v>11</v>
      </c>
      <c r="B18" s="60" t="s">
        <v>179</v>
      </c>
      <c r="C18" s="58" t="s">
        <v>209</v>
      </c>
      <c r="D18" s="168">
        <v>990306065719</v>
      </c>
      <c r="E18" s="61" t="s">
        <v>190</v>
      </c>
      <c r="F18" s="169" t="s">
        <v>183</v>
      </c>
      <c r="G18" s="61" t="s">
        <v>167</v>
      </c>
      <c r="H18" s="61" t="s">
        <v>168</v>
      </c>
      <c r="I18" s="61" t="s">
        <v>169</v>
      </c>
      <c r="J18" s="48">
        <v>1</v>
      </c>
      <c r="K18" s="62"/>
    </row>
    <row r="19" spans="1:11" ht="24.75" customHeight="1" x14ac:dyDescent="0.25">
      <c r="A19" s="30">
        <v>12</v>
      </c>
      <c r="B19" s="60" t="s">
        <v>180</v>
      </c>
      <c r="C19" s="58" t="s">
        <v>209</v>
      </c>
      <c r="D19" s="168">
        <v>990609036747</v>
      </c>
      <c r="E19" s="61" t="s">
        <v>191</v>
      </c>
      <c r="F19" s="169" t="s">
        <v>183</v>
      </c>
      <c r="G19" s="61" t="s">
        <v>167</v>
      </c>
      <c r="H19" s="61" t="s">
        <v>168</v>
      </c>
      <c r="I19" s="61" t="s">
        <v>169</v>
      </c>
      <c r="J19" s="48">
        <v>1</v>
      </c>
      <c r="K19" s="62"/>
    </row>
    <row r="20" spans="1:11" ht="24.75" customHeight="1" x14ac:dyDescent="0.25">
      <c r="A20" s="30">
        <v>13</v>
      </c>
      <c r="B20" s="60" t="s">
        <v>181</v>
      </c>
      <c r="C20" s="58" t="s">
        <v>209</v>
      </c>
      <c r="D20" s="168">
        <v>990207065166</v>
      </c>
      <c r="E20" s="61" t="s">
        <v>192</v>
      </c>
      <c r="F20" s="169" t="s">
        <v>183</v>
      </c>
      <c r="G20" s="61" t="s">
        <v>194</v>
      </c>
      <c r="H20" s="61" t="s">
        <v>168</v>
      </c>
      <c r="I20" s="61" t="s">
        <v>169</v>
      </c>
      <c r="J20" s="48">
        <v>1</v>
      </c>
      <c r="K20" s="62"/>
    </row>
    <row r="21" spans="1:11" ht="24.75" customHeight="1" x14ac:dyDescent="0.25">
      <c r="A21" s="30">
        <v>14</v>
      </c>
      <c r="B21" s="60" t="s">
        <v>182</v>
      </c>
      <c r="C21" s="58" t="s">
        <v>209</v>
      </c>
      <c r="D21" s="168">
        <v>991023065254</v>
      </c>
      <c r="E21" s="61" t="s">
        <v>193</v>
      </c>
      <c r="F21" s="169" t="s">
        <v>183</v>
      </c>
      <c r="G21" s="61" t="s">
        <v>194</v>
      </c>
      <c r="H21" s="61" t="s">
        <v>168</v>
      </c>
      <c r="I21" s="61" t="s">
        <v>169</v>
      </c>
      <c r="J21" s="48">
        <v>1</v>
      </c>
      <c r="K21" s="62"/>
    </row>
    <row r="22" spans="1:11" ht="24.75" customHeight="1" x14ac:dyDescent="0.25">
      <c r="A22" s="30">
        <v>15</v>
      </c>
      <c r="B22" s="60" t="s">
        <v>195</v>
      </c>
      <c r="C22" s="58" t="s">
        <v>209</v>
      </c>
      <c r="D22" s="168">
        <v>990618036298</v>
      </c>
      <c r="E22" s="61" t="s">
        <v>196</v>
      </c>
      <c r="F22" s="61" t="s">
        <v>183</v>
      </c>
      <c r="G22" s="61" t="s">
        <v>194</v>
      </c>
      <c r="H22" s="61" t="s">
        <v>168</v>
      </c>
      <c r="I22" s="61" t="s">
        <v>169</v>
      </c>
      <c r="J22" s="48">
        <v>1</v>
      </c>
      <c r="K22" s="62"/>
    </row>
    <row r="23" spans="1:11" ht="24.75" customHeight="1" x14ac:dyDescent="0.25">
      <c r="A23" s="30">
        <v>16</v>
      </c>
      <c r="B23" s="60" t="s">
        <v>197</v>
      </c>
      <c r="C23" s="58" t="s">
        <v>209</v>
      </c>
      <c r="D23" s="168">
        <v>990121065122</v>
      </c>
      <c r="E23" s="168" t="s">
        <v>198</v>
      </c>
      <c r="F23" s="61" t="s">
        <v>183</v>
      </c>
      <c r="G23" s="61" t="s">
        <v>194</v>
      </c>
      <c r="H23" s="61" t="s">
        <v>168</v>
      </c>
      <c r="I23" s="61" t="s">
        <v>169</v>
      </c>
      <c r="J23" s="48">
        <v>1</v>
      </c>
      <c r="K23" s="62"/>
    </row>
    <row r="24" spans="1:11" ht="24.75" customHeight="1" x14ac:dyDescent="0.25">
      <c r="A24" s="30">
        <v>17</v>
      </c>
      <c r="B24" s="60" t="s">
        <v>199</v>
      </c>
      <c r="C24" s="58" t="s">
        <v>209</v>
      </c>
      <c r="D24" s="168">
        <v>990325145810</v>
      </c>
      <c r="E24" s="168" t="s">
        <v>204</v>
      </c>
      <c r="F24" s="61" t="s">
        <v>183</v>
      </c>
      <c r="G24" s="61" t="s">
        <v>194</v>
      </c>
      <c r="H24" s="61" t="s">
        <v>168</v>
      </c>
      <c r="I24" s="61" t="s">
        <v>169</v>
      </c>
      <c r="J24" s="48">
        <v>1</v>
      </c>
      <c r="K24" s="62"/>
    </row>
    <row r="25" spans="1:11" ht="24.75" customHeight="1" x14ac:dyDescent="0.25">
      <c r="A25" s="30">
        <v>18</v>
      </c>
      <c r="B25" s="60" t="s">
        <v>200</v>
      </c>
      <c r="C25" s="58" t="s">
        <v>209</v>
      </c>
      <c r="D25" s="168">
        <v>990605045507</v>
      </c>
      <c r="E25" s="168" t="s">
        <v>205</v>
      </c>
      <c r="F25" s="61" t="s">
        <v>183</v>
      </c>
      <c r="G25" s="61" t="s">
        <v>167</v>
      </c>
      <c r="H25" s="61" t="s">
        <v>168</v>
      </c>
      <c r="I25" s="61" t="s">
        <v>169</v>
      </c>
      <c r="J25" s="48">
        <v>1</v>
      </c>
      <c r="K25" s="62"/>
    </row>
    <row r="26" spans="1:11" ht="24.75" customHeight="1" x14ac:dyDescent="0.25">
      <c r="A26" s="30">
        <v>19</v>
      </c>
      <c r="B26" s="60" t="s">
        <v>201</v>
      </c>
      <c r="C26" s="58" t="s">
        <v>209</v>
      </c>
      <c r="D26" s="168">
        <v>990720145458</v>
      </c>
      <c r="E26" s="168" t="s">
        <v>206</v>
      </c>
      <c r="F26" s="61" t="s">
        <v>183</v>
      </c>
      <c r="G26" s="61" t="s">
        <v>194</v>
      </c>
      <c r="H26" s="61" t="s">
        <v>168</v>
      </c>
      <c r="I26" s="61" t="s">
        <v>169</v>
      </c>
      <c r="J26" s="48">
        <v>1</v>
      </c>
      <c r="K26" s="62"/>
    </row>
    <row r="27" spans="1:11" ht="24.75" customHeight="1" x14ac:dyDescent="0.25">
      <c r="A27" s="30">
        <v>20</v>
      </c>
      <c r="B27" s="60" t="s">
        <v>202</v>
      </c>
      <c r="C27" s="58" t="s">
        <v>209</v>
      </c>
      <c r="D27" s="168">
        <v>991003065337</v>
      </c>
      <c r="E27" s="168" t="s">
        <v>207</v>
      </c>
      <c r="F27" s="61" t="s">
        <v>183</v>
      </c>
      <c r="G27" s="61" t="s">
        <v>167</v>
      </c>
      <c r="H27" s="61" t="s">
        <v>168</v>
      </c>
      <c r="I27" s="61" t="s">
        <v>169</v>
      </c>
      <c r="J27" s="48">
        <v>1</v>
      </c>
      <c r="K27" s="62"/>
    </row>
    <row r="28" spans="1:11" ht="24.75" customHeight="1" x14ac:dyDescent="0.25">
      <c r="A28" s="30">
        <v>21</v>
      </c>
      <c r="B28" s="60" t="s">
        <v>203</v>
      </c>
      <c r="C28" s="58" t="s">
        <v>209</v>
      </c>
      <c r="D28" s="168">
        <v>990425065797</v>
      </c>
      <c r="E28" s="168" t="s">
        <v>208</v>
      </c>
      <c r="F28" s="61" t="s">
        <v>183</v>
      </c>
      <c r="G28" s="61" t="s">
        <v>167</v>
      </c>
      <c r="H28" s="61" t="s">
        <v>168</v>
      </c>
      <c r="I28" s="61" t="s">
        <v>169</v>
      </c>
      <c r="J28" s="48">
        <v>1</v>
      </c>
      <c r="K28" s="62"/>
    </row>
    <row r="29" spans="1:11" ht="24.75" customHeight="1" x14ac:dyDescent="0.25">
      <c r="A29" s="30">
        <v>22</v>
      </c>
      <c r="B29" s="60" t="s">
        <v>210</v>
      </c>
      <c r="C29" s="61" t="s">
        <v>211</v>
      </c>
      <c r="D29" s="168">
        <v>991222065177</v>
      </c>
      <c r="E29" s="61" t="s">
        <v>212</v>
      </c>
      <c r="F29" s="61" t="s">
        <v>213</v>
      </c>
      <c r="G29" s="61" t="s">
        <v>167</v>
      </c>
      <c r="H29" s="61" t="s">
        <v>168</v>
      </c>
      <c r="I29" s="61" t="s">
        <v>169</v>
      </c>
      <c r="J29" s="48">
        <v>1</v>
      </c>
      <c r="K29" s="62"/>
    </row>
    <row r="30" spans="1:11" ht="24.75" customHeight="1" x14ac:dyDescent="0.25">
      <c r="A30" s="30">
        <v>23</v>
      </c>
      <c r="B30" s="60" t="s">
        <v>214</v>
      </c>
      <c r="C30" s="61" t="s">
        <v>211</v>
      </c>
      <c r="D30" s="168">
        <v>990707065832</v>
      </c>
      <c r="E30" s="61" t="s">
        <v>215</v>
      </c>
      <c r="F30" s="61" t="s">
        <v>213</v>
      </c>
      <c r="G30" s="61" t="s">
        <v>194</v>
      </c>
      <c r="H30" s="61" t="s">
        <v>168</v>
      </c>
      <c r="I30" s="61" t="s">
        <v>169</v>
      </c>
      <c r="J30" s="48">
        <v>1</v>
      </c>
      <c r="K30" s="62"/>
    </row>
    <row r="31" spans="1:11" ht="24.75" customHeight="1" x14ac:dyDescent="0.25">
      <c r="A31" s="30">
        <v>24</v>
      </c>
      <c r="B31" s="60" t="s">
        <v>216</v>
      </c>
      <c r="C31" s="61" t="s">
        <v>211</v>
      </c>
      <c r="D31" s="168">
        <v>990731065111</v>
      </c>
      <c r="E31" s="61" t="s">
        <v>217</v>
      </c>
      <c r="F31" s="61" t="s">
        <v>213</v>
      </c>
      <c r="G31" s="61" t="s">
        <v>167</v>
      </c>
      <c r="H31" s="61" t="s">
        <v>168</v>
      </c>
      <c r="I31" s="61" t="s">
        <v>169</v>
      </c>
      <c r="J31" s="48">
        <v>1</v>
      </c>
      <c r="K31" s="62"/>
    </row>
    <row r="32" spans="1:11" ht="24.75" customHeight="1" x14ac:dyDescent="0.25">
      <c r="A32" s="30">
        <v>25</v>
      </c>
      <c r="B32" s="60" t="s">
        <v>218</v>
      </c>
      <c r="C32" s="61" t="s">
        <v>211</v>
      </c>
      <c r="D32" s="168">
        <v>991001065093</v>
      </c>
      <c r="E32" s="61" t="s">
        <v>219</v>
      </c>
      <c r="F32" s="61" t="s">
        <v>213</v>
      </c>
      <c r="G32" s="61" t="s">
        <v>167</v>
      </c>
      <c r="H32" s="61" t="s">
        <v>168</v>
      </c>
      <c r="I32" s="61" t="s">
        <v>169</v>
      </c>
      <c r="J32" s="48">
        <v>1</v>
      </c>
      <c r="K32" s="62"/>
    </row>
    <row r="33" spans="1:11" ht="24.75" customHeight="1" x14ac:dyDescent="0.25">
      <c r="A33" s="30">
        <v>26</v>
      </c>
      <c r="B33" s="60" t="s">
        <v>220</v>
      </c>
      <c r="C33" s="61" t="s">
        <v>211</v>
      </c>
      <c r="D33" s="171">
        <v>990515065619</v>
      </c>
      <c r="E33" s="61" t="s">
        <v>221</v>
      </c>
      <c r="F33" s="61" t="s">
        <v>213</v>
      </c>
      <c r="G33" s="61" t="s">
        <v>167</v>
      </c>
      <c r="H33" s="61" t="s">
        <v>168</v>
      </c>
      <c r="I33" s="61" t="s">
        <v>169</v>
      </c>
      <c r="J33" s="48">
        <v>1</v>
      </c>
      <c r="K33" s="62"/>
    </row>
    <row r="34" spans="1:11" ht="24.75" customHeight="1" x14ac:dyDescent="0.25">
      <c r="A34" s="30">
        <v>27</v>
      </c>
      <c r="B34" s="60" t="s">
        <v>222</v>
      </c>
      <c r="C34" s="61" t="s">
        <v>211</v>
      </c>
      <c r="D34" s="168">
        <v>991203065665</v>
      </c>
      <c r="E34" s="61" t="s">
        <v>223</v>
      </c>
      <c r="F34" s="61" t="s">
        <v>213</v>
      </c>
      <c r="G34" s="61" t="s">
        <v>167</v>
      </c>
      <c r="H34" s="61" t="s">
        <v>168</v>
      </c>
      <c r="I34" s="61" t="s">
        <v>169</v>
      </c>
      <c r="J34" s="48">
        <v>1</v>
      </c>
      <c r="K34" s="62"/>
    </row>
    <row r="35" spans="1:11" ht="24.75" customHeight="1" x14ac:dyDescent="0.25">
      <c r="A35" s="30">
        <v>28</v>
      </c>
      <c r="B35" s="60" t="s">
        <v>224</v>
      </c>
      <c r="C35" s="61" t="s">
        <v>211</v>
      </c>
      <c r="D35" s="168">
        <v>990330065655</v>
      </c>
      <c r="E35" s="61" t="s">
        <v>225</v>
      </c>
      <c r="F35" s="61" t="s">
        <v>213</v>
      </c>
      <c r="G35" s="61" t="s">
        <v>167</v>
      </c>
      <c r="H35" s="61" t="s">
        <v>168</v>
      </c>
      <c r="I35" s="61" t="s">
        <v>169</v>
      </c>
      <c r="J35" s="48">
        <v>1</v>
      </c>
      <c r="K35" s="62"/>
    </row>
    <row r="36" spans="1:11" ht="24.75" customHeight="1" x14ac:dyDescent="0.25">
      <c r="A36" s="30">
        <v>29</v>
      </c>
      <c r="B36" s="60" t="s">
        <v>226</v>
      </c>
      <c r="C36" s="61" t="s">
        <v>211</v>
      </c>
      <c r="D36" s="168">
        <v>991019065243</v>
      </c>
      <c r="E36" s="61" t="s">
        <v>227</v>
      </c>
      <c r="F36" s="61" t="s">
        <v>213</v>
      </c>
      <c r="G36" s="61" t="s">
        <v>167</v>
      </c>
      <c r="H36" s="61" t="s">
        <v>168</v>
      </c>
      <c r="I36" s="61" t="s">
        <v>169</v>
      </c>
      <c r="J36" s="48">
        <v>1</v>
      </c>
      <c r="K36" s="62"/>
    </row>
    <row r="37" spans="1:11" ht="24.75" customHeight="1" x14ac:dyDescent="0.25">
      <c r="A37" s="30">
        <v>30</v>
      </c>
      <c r="B37" s="60" t="s">
        <v>228</v>
      </c>
      <c r="C37" s="61" t="s">
        <v>211</v>
      </c>
      <c r="D37" s="168">
        <v>990327086631</v>
      </c>
      <c r="E37" s="61" t="s">
        <v>229</v>
      </c>
      <c r="F37" s="61" t="s">
        <v>213</v>
      </c>
      <c r="G37" s="61" t="s">
        <v>167</v>
      </c>
      <c r="H37" s="61" t="s">
        <v>168</v>
      </c>
      <c r="I37" s="61" t="s">
        <v>169</v>
      </c>
      <c r="J37" s="48">
        <v>1</v>
      </c>
      <c r="K37" s="62"/>
    </row>
    <row r="38" spans="1:11" ht="24.75" customHeight="1" x14ac:dyDescent="0.25">
      <c r="A38" s="30">
        <v>31</v>
      </c>
      <c r="B38" s="60" t="s">
        <v>230</v>
      </c>
      <c r="C38" s="61" t="s">
        <v>211</v>
      </c>
      <c r="D38" s="168">
        <v>990806066443</v>
      </c>
      <c r="E38" s="61" t="s">
        <v>231</v>
      </c>
      <c r="F38" s="61" t="s">
        <v>213</v>
      </c>
      <c r="G38" s="61" t="s">
        <v>167</v>
      </c>
      <c r="H38" s="61" t="s">
        <v>168</v>
      </c>
      <c r="I38" s="61" t="s">
        <v>169</v>
      </c>
      <c r="J38" s="48">
        <v>1</v>
      </c>
      <c r="K38" s="62"/>
    </row>
    <row r="39" spans="1:11" ht="24.75" customHeight="1" x14ac:dyDescent="0.25">
      <c r="A39" s="30">
        <v>32</v>
      </c>
      <c r="B39" s="60" t="s">
        <v>232</v>
      </c>
      <c r="C39" s="61" t="s">
        <v>211</v>
      </c>
      <c r="D39" s="168">
        <v>990716065105</v>
      </c>
      <c r="E39" s="61" t="s">
        <v>233</v>
      </c>
      <c r="F39" s="61" t="s">
        <v>213</v>
      </c>
      <c r="G39" s="61" t="s">
        <v>167</v>
      </c>
      <c r="H39" s="61" t="s">
        <v>168</v>
      </c>
      <c r="I39" s="61" t="s">
        <v>169</v>
      </c>
      <c r="J39" s="48">
        <v>1</v>
      </c>
      <c r="K39" s="62"/>
    </row>
    <row r="40" spans="1:11" ht="24.75" customHeight="1" x14ac:dyDescent="0.25">
      <c r="A40" s="30">
        <v>33</v>
      </c>
      <c r="B40" s="60" t="s">
        <v>234</v>
      </c>
      <c r="C40" s="61" t="s">
        <v>211</v>
      </c>
      <c r="D40" s="168">
        <v>991126065214</v>
      </c>
      <c r="E40" s="61" t="s">
        <v>235</v>
      </c>
      <c r="F40" s="61" t="s">
        <v>213</v>
      </c>
      <c r="G40" s="61" t="s">
        <v>194</v>
      </c>
      <c r="H40" s="61" t="s">
        <v>168</v>
      </c>
      <c r="I40" s="61" t="s">
        <v>169</v>
      </c>
      <c r="J40" s="48">
        <v>1</v>
      </c>
      <c r="K40" s="62"/>
    </row>
    <row r="41" spans="1:11" ht="24.75" customHeight="1" x14ac:dyDescent="0.25">
      <c r="A41" s="30">
        <v>34</v>
      </c>
      <c r="B41" s="60" t="s">
        <v>236</v>
      </c>
      <c r="C41" s="61" t="s">
        <v>211</v>
      </c>
      <c r="D41" s="168">
        <v>990805066468</v>
      </c>
      <c r="E41" s="61" t="s">
        <v>237</v>
      </c>
      <c r="F41" s="61" t="s">
        <v>213</v>
      </c>
      <c r="G41" s="61" t="s">
        <v>194</v>
      </c>
      <c r="H41" s="61" t="s">
        <v>168</v>
      </c>
      <c r="I41" s="61" t="s">
        <v>169</v>
      </c>
      <c r="J41" s="48">
        <v>1</v>
      </c>
      <c r="K41" s="62"/>
    </row>
    <row r="42" spans="1:11" ht="24.75" customHeight="1" x14ac:dyDescent="0.25">
      <c r="A42" s="30">
        <v>35</v>
      </c>
      <c r="B42" s="60" t="s">
        <v>238</v>
      </c>
      <c r="C42" s="61" t="s">
        <v>211</v>
      </c>
      <c r="D42" s="168">
        <v>991226015468</v>
      </c>
      <c r="E42" s="61" t="s">
        <v>239</v>
      </c>
      <c r="F42" s="61" t="s">
        <v>213</v>
      </c>
      <c r="G42" s="61" t="s">
        <v>194</v>
      </c>
      <c r="H42" s="61" t="s">
        <v>168</v>
      </c>
      <c r="I42" s="61" t="s">
        <v>169</v>
      </c>
      <c r="J42" s="48">
        <v>1</v>
      </c>
      <c r="K42" s="62"/>
    </row>
    <row r="43" spans="1:11" ht="24.75" customHeight="1" x14ac:dyDescent="0.25">
      <c r="A43" s="30">
        <v>36</v>
      </c>
      <c r="B43" s="60" t="s">
        <v>240</v>
      </c>
      <c r="C43" s="61" t="s">
        <v>267</v>
      </c>
      <c r="D43" s="168">
        <v>990120065139</v>
      </c>
      <c r="E43" s="61" t="s">
        <v>242</v>
      </c>
      <c r="F43" s="61" t="s">
        <v>243</v>
      </c>
      <c r="G43" s="61" t="s">
        <v>167</v>
      </c>
      <c r="H43" s="61" t="s">
        <v>168</v>
      </c>
      <c r="I43" s="61" t="s">
        <v>169</v>
      </c>
      <c r="J43" s="48">
        <v>1</v>
      </c>
      <c r="K43" s="62"/>
    </row>
    <row r="44" spans="1:11" ht="24.75" customHeight="1" x14ac:dyDescent="0.25">
      <c r="A44" s="30">
        <v>37</v>
      </c>
      <c r="B44" s="60" t="s">
        <v>241</v>
      </c>
      <c r="C44" s="61" t="s">
        <v>267</v>
      </c>
      <c r="D44" s="168">
        <v>990817066705</v>
      </c>
      <c r="E44" s="61" t="s">
        <v>244</v>
      </c>
      <c r="F44" s="61" t="s">
        <v>243</v>
      </c>
      <c r="G44" s="61" t="s">
        <v>167</v>
      </c>
      <c r="H44" s="61" t="s">
        <v>168</v>
      </c>
      <c r="I44" s="61" t="s">
        <v>169</v>
      </c>
      <c r="J44" s="48">
        <v>1</v>
      </c>
      <c r="K44" s="62"/>
    </row>
    <row r="45" spans="1:11" ht="24.75" customHeight="1" x14ac:dyDescent="0.25">
      <c r="A45" s="30">
        <v>38</v>
      </c>
      <c r="B45" s="60" t="s">
        <v>245</v>
      </c>
      <c r="C45" s="61" t="s">
        <v>267</v>
      </c>
      <c r="D45" s="168">
        <v>990603145467</v>
      </c>
      <c r="E45" s="61" t="s">
        <v>246</v>
      </c>
      <c r="F45" s="61" t="s">
        <v>243</v>
      </c>
      <c r="G45" s="61" t="s">
        <v>167</v>
      </c>
      <c r="H45" s="61" t="s">
        <v>168</v>
      </c>
      <c r="I45" s="61" t="s">
        <v>169</v>
      </c>
      <c r="J45" s="48">
        <v>1</v>
      </c>
      <c r="K45" s="62"/>
    </row>
    <row r="46" spans="1:11" ht="24.75" customHeight="1" x14ac:dyDescent="0.25">
      <c r="A46" s="30">
        <v>39</v>
      </c>
      <c r="B46" s="60" t="s">
        <v>247</v>
      </c>
      <c r="C46" s="61" t="s">
        <v>267</v>
      </c>
      <c r="D46" s="168">
        <v>990903066605</v>
      </c>
      <c r="E46" s="61" t="s">
        <v>249</v>
      </c>
      <c r="F46" s="61" t="s">
        <v>243</v>
      </c>
      <c r="G46" s="61" t="s">
        <v>167</v>
      </c>
      <c r="H46" s="61" t="s">
        <v>168</v>
      </c>
      <c r="I46" s="61" t="s">
        <v>169</v>
      </c>
      <c r="J46" s="48">
        <v>1</v>
      </c>
      <c r="K46" s="62"/>
    </row>
    <row r="47" spans="1:11" ht="24.75" customHeight="1" x14ac:dyDescent="0.25">
      <c r="A47" s="30">
        <v>40</v>
      </c>
      <c r="B47" s="60" t="s">
        <v>248</v>
      </c>
      <c r="C47" s="61" t="s">
        <v>267</v>
      </c>
      <c r="D47" s="168">
        <v>990623065667</v>
      </c>
      <c r="E47" s="61" t="s">
        <v>250</v>
      </c>
      <c r="F47" s="61" t="s">
        <v>243</v>
      </c>
      <c r="G47" s="61" t="s">
        <v>167</v>
      </c>
      <c r="H47" s="61" t="s">
        <v>168</v>
      </c>
      <c r="I47" s="61" t="s">
        <v>169</v>
      </c>
      <c r="J47" s="48">
        <v>1</v>
      </c>
      <c r="K47" s="62"/>
    </row>
    <row r="48" spans="1:11" ht="24.75" customHeight="1" x14ac:dyDescent="0.25">
      <c r="A48" s="30">
        <v>41</v>
      </c>
      <c r="B48" s="60" t="s">
        <v>251</v>
      </c>
      <c r="C48" s="61" t="s">
        <v>267</v>
      </c>
      <c r="D48" s="168">
        <v>990152035311</v>
      </c>
      <c r="E48" s="61" t="s">
        <v>259</v>
      </c>
      <c r="F48" s="61" t="s">
        <v>243</v>
      </c>
      <c r="G48" s="61" t="s">
        <v>167</v>
      </c>
      <c r="H48" s="61" t="s">
        <v>168</v>
      </c>
      <c r="I48" s="61" t="s">
        <v>169</v>
      </c>
      <c r="J48" s="48">
        <v>1</v>
      </c>
      <c r="K48" s="62"/>
    </row>
    <row r="49" spans="1:11" ht="24.75" customHeight="1" x14ac:dyDescent="0.25">
      <c r="A49" s="30">
        <v>42</v>
      </c>
      <c r="B49" s="60" t="s">
        <v>252</v>
      </c>
      <c r="C49" s="61" t="s">
        <v>267</v>
      </c>
      <c r="D49" s="168">
        <v>990131065169</v>
      </c>
      <c r="E49" s="61" t="s">
        <v>260</v>
      </c>
      <c r="F49" s="61" t="s">
        <v>243</v>
      </c>
      <c r="G49" s="61" t="s">
        <v>167</v>
      </c>
      <c r="H49" s="61" t="s">
        <v>168</v>
      </c>
      <c r="I49" s="61" t="s">
        <v>169</v>
      </c>
      <c r="J49" s="48">
        <v>1</v>
      </c>
      <c r="K49" s="62"/>
    </row>
    <row r="50" spans="1:11" ht="24.75" customHeight="1" x14ac:dyDescent="0.25">
      <c r="A50" s="30">
        <v>43</v>
      </c>
      <c r="B50" s="60" t="s">
        <v>253</v>
      </c>
      <c r="C50" s="61" t="s">
        <v>267</v>
      </c>
      <c r="D50" s="168">
        <v>991114065233</v>
      </c>
      <c r="E50" s="61" t="s">
        <v>261</v>
      </c>
      <c r="F50" s="61" t="s">
        <v>243</v>
      </c>
      <c r="G50" s="61" t="s">
        <v>167</v>
      </c>
      <c r="H50" s="61" t="s">
        <v>168</v>
      </c>
      <c r="I50" s="61" t="s">
        <v>169</v>
      </c>
      <c r="J50" s="48">
        <v>1</v>
      </c>
      <c r="K50" s="62"/>
    </row>
    <row r="51" spans="1:11" ht="24.75" customHeight="1" x14ac:dyDescent="0.25">
      <c r="A51" s="30">
        <v>44</v>
      </c>
      <c r="B51" s="60" t="s">
        <v>254</v>
      </c>
      <c r="C51" s="61" t="s">
        <v>267</v>
      </c>
      <c r="D51" s="168">
        <v>991021146771</v>
      </c>
      <c r="E51" s="61" t="s">
        <v>262</v>
      </c>
      <c r="F51" s="61" t="s">
        <v>243</v>
      </c>
      <c r="G51" s="61" t="s">
        <v>167</v>
      </c>
      <c r="H51" s="61" t="s">
        <v>168</v>
      </c>
      <c r="I51" s="61" t="s">
        <v>169</v>
      </c>
      <c r="J51" s="48">
        <v>1</v>
      </c>
      <c r="K51" s="62"/>
    </row>
    <row r="52" spans="1:11" ht="24.75" customHeight="1" x14ac:dyDescent="0.25">
      <c r="A52" s="30">
        <v>45</v>
      </c>
      <c r="B52" s="60" t="s">
        <v>255</v>
      </c>
      <c r="C52" s="61" t="s">
        <v>267</v>
      </c>
      <c r="D52" s="168">
        <v>991013065613</v>
      </c>
      <c r="E52" s="61" t="s">
        <v>263</v>
      </c>
      <c r="F52" s="61" t="s">
        <v>243</v>
      </c>
      <c r="G52" s="61" t="s">
        <v>167</v>
      </c>
      <c r="H52" s="61" t="s">
        <v>168</v>
      </c>
      <c r="I52" s="61" t="s">
        <v>169</v>
      </c>
      <c r="J52" s="48">
        <v>1</v>
      </c>
      <c r="K52" s="62"/>
    </row>
    <row r="53" spans="1:11" ht="24.75" customHeight="1" x14ac:dyDescent="0.25">
      <c r="A53" s="30">
        <v>46</v>
      </c>
      <c r="B53" s="60" t="s">
        <v>256</v>
      </c>
      <c r="C53" s="61" t="s">
        <v>267</v>
      </c>
      <c r="D53" s="168">
        <v>990128106329</v>
      </c>
      <c r="E53" s="61" t="s">
        <v>264</v>
      </c>
      <c r="F53" s="61" t="s">
        <v>243</v>
      </c>
      <c r="G53" s="61" t="s">
        <v>167</v>
      </c>
      <c r="H53" s="61" t="s">
        <v>168</v>
      </c>
      <c r="I53" s="61" t="s">
        <v>169</v>
      </c>
      <c r="J53" s="48">
        <v>1</v>
      </c>
      <c r="K53" s="62"/>
    </row>
    <row r="54" spans="1:11" ht="24.75" customHeight="1" x14ac:dyDescent="0.25">
      <c r="A54" s="30">
        <v>47</v>
      </c>
      <c r="B54" s="60" t="s">
        <v>257</v>
      </c>
      <c r="C54" s="61" t="s">
        <v>267</v>
      </c>
      <c r="D54" s="168">
        <v>990806066451</v>
      </c>
      <c r="E54" s="61" t="s">
        <v>265</v>
      </c>
      <c r="F54" s="61" t="s">
        <v>243</v>
      </c>
      <c r="G54" s="61" t="s">
        <v>167</v>
      </c>
      <c r="H54" s="61" t="s">
        <v>168</v>
      </c>
      <c r="I54" s="61" t="s">
        <v>169</v>
      </c>
      <c r="J54" s="48">
        <v>1</v>
      </c>
      <c r="K54" s="62"/>
    </row>
    <row r="55" spans="1:11" ht="24.75" customHeight="1" x14ac:dyDescent="0.25">
      <c r="A55" s="30">
        <v>48</v>
      </c>
      <c r="B55" s="60" t="s">
        <v>258</v>
      </c>
      <c r="C55" s="61" t="s">
        <v>267</v>
      </c>
      <c r="D55" s="168">
        <v>990804066482</v>
      </c>
      <c r="E55" s="61" t="s">
        <v>266</v>
      </c>
      <c r="F55" s="61" t="s">
        <v>243</v>
      </c>
      <c r="G55" s="61" t="s">
        <v>194</v>
      </c>
      <c r="H55" s="61" t="s">
        <v>168</v>
      </c>
      <c r="I55" s="61" t="s">
        <v>169</v>
      </c>
      <c r="J55" s="48">
        <v>1</v>
      </c>
      <c r="K55" s="62"/>
    </row>
    <row r="56" spans="1:11" ht="24.75" customHeight="1" x14ac:dyDescent="0.25">
      <c r="A56" s="30">
        <v>49</v>
      </c>
      <c r="B56" s="173" t="s">
        <v>268</v>
      </c>
      <c r="C56" s="61" t="s">
        <v>281</v>
      </c>
      <c r="D56" s="168">
        <v>990723066499</v>
      </c>
      <c r="E56" s="61" t="s">
        <v>274</v>
      </c>
      <c r="F56" s="61" t="s">
        <v>275</v>
      </c>
      <c r="G56" s="61" t="s">
        <v>167</v>
      </c>
      <c r="H56" s="61" t="s">
        <v>168</v>
      </c>
      <c r="I56" s="61" t="s">
        <v>169</v>
      </c>
      <c r="J56" s="48">
        <v>1</v>
      </c>
      <c r="K56" s="62"/>
    </row>
    <row r="57" spans="1:11" ht="24.75" customHeight="1" x14ac:dyDescent="0.25">
      <c r="A57" s="30">
        <v>50</v>
      </c>
      <c r="B57" s="173" t="s">
        <v>269</v>
      </c>
      <c r="C57" s="61" t="s">
        <v>281</v>
      </c>
      <c r="D57" s="168">
        <v>990418065481</v>
      </c>
      <c r="E57" s="61" t="s">
        <v>276</v>
      </c>
      <c r="F57" s="61" t="s">
        <v>275</v>
      </c>
      <c r="G57" s="61" t="s">
        <v>167</v>
      </c>
      <c r="H57" s="61" t="s">
        <v>168</v>
      </c>
      <c r="I57" s="61" t="s">
        <v>169</v>
      </c>
      <c r="J57" s="48">
        <v>1</v>
      </c>
      <c r="K57" s="62"/>
    </row>
    <row r="58" spans="1:11" ht="24.75" customHeight="1" x14ac:dyDescent="0.25">
      <c r="A58" s="30">
        <v>51</v>
      </c>
      <c r="B58" s="173" t="s">
        <v>270</v>
      </c>
      <c r="C58" s="61" t="s">
        <v>281</v>
      </c>
      <c r="D58" s="168">
        <v>991119146729</v>
      </c>
      <c r="E58" s="61" t="s">
        <v>277</v>
      </c>
      <c r="F58" s="61" t="s">
        <v>275</v>
      </c>
      <c r="G58" s="61" t="s">
        <v>167</v>
      </c>
      <c r="H58" s="61" t="s">
        <v>168</v>
      </c>
      <c r="I58" s="61" t="s">
        <v>169</v>
      </c>
      <c r="J58" s="48">
        <v>1</v>
      </c>
      <c r="K58" s="62"/>
    </row>
    <row r="59" spans="1:11" ht="24.75" customHeight="1" x14ac:dyDescent="0.25">
      <c r="A59" s="30">
        <v>52</v>
      </c>
      <c r="B59" s="173" t="s">
        <v>271</v>
      </c>
      <c r="C59" s="61" t="s">
        <v>281</v>
      </c>
      <c r="D59" s="168">
        <v>990430105239</v>
      </c>
      <c r="E59" s="61" t="s">
        <v>278</v>
      </c>
      <c r="F59" s="61" t="s">
        <v>275</v>
      </c>
      <c r="G59" s="61" t="s">
        <v>167</v>
      </c>
      <c r="H59" s="61" t="s">
        <v>168</v>
      </c>
      <c r="I59" s="61" t="s">
        <v>169</v>
      </c>
      <c r="J59" s="48">
        <v>1</v>
      </c>
      <c r="K59" s="62"/>
    </row>
    <row r="60" spans="1:11" ht="24.75" customHeight="1" x14ac:dyDescent="0.25">
      <c r="A60" s="30">
        <v>53</v>
      </c>
      <c r="B60" s="173" t="s">
        <v>272</v>
      </c>
      <c r="C60" s="61" t="s">
        <v>281</v>
      </c>
      <c r="D60" s="168">
        <v>990404065915</v>
      </c>
      <c r="E60" s="61" t="s">
        <v>279</v>
      </c>
      <c r="F60" s="61" t="s">
        <v>275</v>
      </c>
      <c r="G60" s="61" t="s">
        <v>167</v>
      </c>
      <c r="H60" s="61" t="s">
        <v>168</v>
      </c>
      <c r="I60" s="61" t="s">
        <v>169</v>
      </c>
      <c r="J60" s="48">
        <v>1</v>
      </c>
      <c r="K60" s="62"/>
    </row>
    <row r="61" spans="1:11" ht="24.75" customHeight="1" x14ac:dyDescent="0.25">
      <c r="A61" s="30">
        <v>54</v>
      </c>
      <c r="B61" s="173" t="s">
        <v>273</v>
      </c>
      <c r="C61" s="61" t="s">
        <v>281</v>
      </c>
      <c r="D61" s="168">
        <v>990118065973</v>
      </c>
      <c r="E61" s="61" t="s">
        <v>280</v>
      </c>
      <c r="F61" s="61" t="s">
        <v>275</v>
      </c>
      <c r="G61" s="61" t="s">
        <v>167</v>
      </c>
      <c r="H61" s="61" t="s">
        <v>168</v>
      </c>
      <c r="I61" s="61" t="s">
        <v>169</v>
      </c>
      <c r="J61" s="48">
        <v>1</v>
      </c>
      <c r="K61" s="62"/>
    </row>
    <row r="62" spans="1:11" ht="24.75" customHeight="1" x14ac:dyDescent="0.25">
      <c r="A62" s="30">
        <v>55</v>
      </c>
      <c r="B62" s="60" t="s">
        <v>282</v>
      </c>
      <c r="C62" s="61" t="s">
        <v>281</v>
      </c>
      <c r="D62" s="168">
        <v>990324065763</v>
      </c>
      <c r="E62" s="61" t="s">
        <v>284</v>
      </c>
      <c r="F62" s="61" t="s">
        <v>275</v>
      </c>
      <c r="G62" s="61" t="s">
        <v>167</v>
      </c>
      <c r="H62" s="61" t="s">
        <v>168</v>
      </c>
      <c r="I62" s="61" t="s">
        <v>169</v>
      </c>
      <c r="J62" s="48">
        <v>1</v>
      </c>
      <c r="K62" s="62"/>
    </row>
    <row r="63" spans="1:11" ht="24.75" customHeight="1" x14ac:dyDescent="0.25">
      <c r="A63" s="30">
        <v>56</v>
      </c>
      <c r="B63" s="60" t="s">
        <v>283</v>
      </c>
      <c r="C63" s="61" t="s">
        <v>281</v>
      </c>
      <c r="D63" s="168">
        <v>990927065447</v>
      </c>
      <c r="E63" s="61" t="s">
        <v>285</v>
      </c>
      <c r="F63" s="61" t="s">
        <v>275</v>
      </c>
      <c r="G63" s="61" t="s">
        <v>167</v>
      </c>
      <c r="H63" s="61" t="s">
        <v>168</v>
      </c>
      <c r="I63" s="61" t="s">
        <v>169</v>
      </c>
      <c r="J63" s="48">
        <v>1</v>
      </c>
      <c r="K63" s="62"/>
    </row>
    <row r="64" spans="1:11" ht="24.75" customHeight="1" x14ac:dyDescent="0.25">
      <c r="A64" s="30">
        <v>57</v>
      </c>
      <c r="B64" s="60" t="s">
        <v>286</v>
      </c>
      <c r="C64" s="61" t="s">
        <v>281</v>
      </c>
      <c r="D64" s="168">
        <v>990607065640</v>
      </c>
      <c r="E64" s="61" t="s">
        <v>287</v>
      </c>
      <c r="F64" s="61" t="s">
        <v>275</v>
      </c>
      <c r="G64" s="61" t="s">
        <v>194</v>
      </c>
      <c r="H64" s="61" t="s">
        <v>168</v>
      </c>
      <c r="I64" s="61" t="s">
        <v>169</v>
      </c>
      <c r="J64" s="48">
        <v>1</v>
      </c>
      <c r="K64" s="62"/>
    </row>
    <row r="65" spans="1:11" ht="24.75" customHeight="1" x14ac:dyDescent="0.25">
      <c r="A65" s="30">
        <v>58</v>
      </c>
      <c r="B65" s="60" t="s">
        <v>288</v>
      </c>
      <c r="C65" s="61" t="s">
        <v>281</v>
      </c>
      <c r="D65" s="168">
        <v>990904066199</v>
      </c>
      <c r="E65" s="61" t="s">
        <v>291</v>
      </c>
      <c r="F65" s="61" t="s">
        <v>275</v>
      </c>
      <c r="G65" s="61" t="s">
        <v>167</v>
      </c>
      <c r="H65" s="61" t="s">
        <v>168</v>
      </c>
      <c r="I65" s="61" t="s">
        <v>169</v>
      </c>
      <c r="J65" s="48">
        <v>1</v>
      </c>
      <c r="K65" s="62"/>
    </row>
    <row r="66" spans="1:11" ht="24.75" customHeight="1" x14ac:dyDescent="0.25">
      <c r="A66" s="30">
        <v>59</v>
      </c>
      <c r="B66" s="60" t="s">
        <v>289</v>
      </c>
      <c r="C66" s="61" t="s">
        <v>281</v>
      </c>
      <c r="D66" s="168">
        <v>990731145111</v>
      </c>
      <c r="E66" s="61" t="s">
        <v>292</v>
      </c>
      <c r="F66" s="61" t="s">
        <v>275</v>
      </c>
      <c r="G66" s="61" t="s">
        <v>167</v>
      </c>
      <c r="H66" s="61" t="s">
        <v>168</v>
      </c>
      <c r="I66" s="61" t="s">
        <v>169</v>
      </c>
      <c r="J66" s="48">
        <v>1</v>
      </c>
      <c r="K66" s="62"/>
    </row>
    <row r="67" spans="1:11" ht="24.75" customHeight="1" x14ac:dyDescent="0.25">
      <c r="A67" s="30">
        <v>60</v>
      </c>
      <c r="B67" s="60" t="s">
        <v>290</v>
      </c>
      <c r="C67" s="61" t="s">
        <v>281</v>
      </c>
      <c r="D67" s="168">
        <v>990207065596</v>
      </c>
      <c r="E67" s="61" t="s">
        <v>293</v>
      </c>
      <c r="F67" s="61" t="s">
        <v>275</v>
      </c>
      <c r="G67" s="61" t="s">
        <v>194</v>
      </c>
      <c r="H67" s="61" t="s">
        <v>168</v>
      </c>
      <c r="I67" s="61" t="s">
        <v>169</v>
      </c>
      <c r="J67" s="48">
        <v>1</v>
      </c>
      <c r="K67" s="62"/>
    </row>
    <row r="68" spans="1:11" ht="24.75" customHeight="1" x14ac:dyDescent="0.25">
      <c r="A68" s="30">
        <v>61</v>
      </c>
      <c r="B68" s="60" t="s">
        <v>294</v>
      </c>
      <c r="C68" s="61" t="s">
        <v>331</v>
      </c>
      <c r="D68" s="168">
        <v>990527065755</v>
      </c>
      <c r="E68" s="61" t="s">
        <v>297</v>
      </c>
      <c r="F68" s="61" t="s">
        <v>298</v>
      </c>
      <c r="G68" s="61" t="s">
        <v>167</v>
      </c>
      <c r="H68" s="61" t="s">
        <v>168</v>
      </c>
      <c r="I68" s="61" t="s">
        <v>169</v>
      </c>
      <c r="J68" s="48">
        <v>1</v>
      </c>
      <c r="K68" s="62"/>
    </row>
    <row r="69" spans="1:11" ht="24.75" customHeight="1" x14ac:dyDescent="0.25">
      <c r="A69" s="30">
        <v>62</v>
      </c>
      <c r="B69" s="60" t="s">
        <v>295</v>
      </c>
      <c r="C69" s="61" t="s">
        <v>331</v>
      </c>
      <c r="D69" s="168">
        <v>990328065779</v>
      </c>
      <c r="E69" s="61" t="s">
        <v>299</v>
      </c>
      <c r="F69" s="61" t="s">
        <v>298</v>
      </c>
      <c r="G69" s="61" t="s">
        <v>167</v>
      </c>
      <c r="H69" s="61" t="s">
        <v>168</v>
      </c>
      <c r="I69" s="61" t="s">
        <v>169</v>
      </c>
      <c r="J69" s="48">
        <v>1</v>
      </c>
      <c r="K69" s="62"/>
    </row>
    <row r="70" spans="1:11" ht="24.75" customHeight="1" x14ac:dyDescent="0.25">
      <c r="A70" s="30">
        <v>63</v>
      </c>
      <c r="B70" s="60" t="s">
        <v>296</v>
      </c>
      <c r="C70" s="61" t="s">
        <v>331</v>
      </c>
      <c r="D70" s="168">
        <v>991207065865</v>
      </c>
      <c r="E70" s="61" t="s">
        <v>300</v>
      </c>
      <c r="F70" s="61" t="s">
        <v>298</v>
      </c>
      <c r="G70" s="61" t="s">
        <v>167</v>
      </c>
      <c r="H70" s="61" t="s">
        <v>168</v>
      </c>
      <c r="I70" s="61" t="s">
        <v>169</v>
      </c>
      <c r="J70" s="48">
        <v>1</v>
      </c>
      <c r="K70" s="62"/>
    </row>
    <row r="71" spans="1:11" ht="24.75" customHeight="1" x14ac:dyDescent="0.25">
      <c r="A71" s="30">
        <v>64</v>
      </c>
      <c r="B71" s="60" t="s">
        <v>301</v>
      </c>
      <c r="C71" s="61" t="s">
        <v>331</v>
      </c>
      <c r="D71" s="168">
        <v>990304015435</v>
      </c>
      <c r="E71" s="61" t="s">
        <v>303</v>
      </c>
      <c r="F71" s="61" t="s">
        <v>298</v>
      </c>
      <c r="G71" s="61" t="s">
        <v>167</v>
      </c>
      <c r="H71" s="61" t="s">
        <v>168</v>
      </c>
      <c r="I71" s="61" t="s">
        <v>169</v>
      </c>
      <c r="J71" s="48">
        <v>1</v>
      </c>
      <c r="K71" s="62"/>
    </row>
    <row r="72" spans="1:11" ht="24.75" customHeight="1" x14ac:dyDescent="0.25">
      <c r="A72" s="30">
        <v>65</v>
      </c>
      <c r="B72" s="60" t="s">
        <v>302</v>
      </c>
      <c r="C72" s="61" t="s">
        <v>331</v>
      </c>
      <c r="D72" s="168">
        <v>990218066009</v>
      </c>
      <c r="E72" s="61" t="s">
        <v>304</v>
      </c>
      <c r="F72" s="61" t="s">
        <v>298</v>
      </c>
      <c r="G72" s="61" t="s">
        <v>167</v>
      </c>
      <c r="H72" s="61" t="s">
        <v>168</v>
      </c>
      <c r="I72" s="61" t="s">
        <v>169</v>
      </c>
      <c r="J72" s="48">
        <v>1</v>
      </c>
      <c r="K72" s="62"/>
    </row>
    <row r="73" spans="1:11" ht="24.75" customHeight="1" x14ac:dyDescent="0.25">
      <c r="A73" s="30">
        <v>66</v>
      </c>
      <c r="B73" s="60" t="s">
        <v>305</v>
      </c>
      <c r="C73" s="61" t="s">
        <v>331</v>
      </c>
      <c r="D73" s="168">
        <v>991121065223</v>
      </c>
      <c r="E73" s="61" t="s">
        <v>311</v>
      </c>
      <c r="F73" s="61" t="s">
        <v>298</v>
      </c>
      <c r="G73" s="61" t="s">
        <v>167</v>
      </c>
      <c r="H73" s="61" t="s">
        <v>168</v>
      </c>
      <c r="I73" s="61" t="s">
        <v>169</v>
      </c>
      <c r="J73" s="48">
        <v>1</v>
      </c>
      <c r="K73" s="62"/>
    </row>
    <row r="74" spans="1:11" ht="24.75" customHeight="1" x14ac:dyDescent="0.25">
      <c r="A74" s="30">
        <v>67</v>
      </c>
      <c r="B74" s="60" t="s">
        <v>306</v>
      </c>
      <c r="C74" s="61" t="s">
        <v>331</v>
      </c>
      <c r="D74" s="168">
        <v>990324065077</v>
      </c>
      <c r="E74" s="61" t="s">
        <v>312</v>
      </c>
      <c r="F74" s="61" t="s">
        <v>298</v>
      </c>
      <c r="G74" s="61" t="s">
        <v>167</v>
      </c>
      <c r="H74" s="61" t="s">
        <v>168</v>
      </c>
      <c r="I74" s="61" t="s">
        <v>169</v>
      </c>
      <c r="J74" s="48">
        <v>1</v>
      </c>
      <c r="K74" s="62"/>
    </row>
    <row r="75" spans="1:11" ht="24.75" customHeight="1" x14ac:dyDescent="0.25">
      <c r="A75" s="30">
        <v>68</v>
      </c>
      <c r="B75" s="60" t="s">
        <v>307</v>
      </c>
      <c r="C75" s="61" t="s">
        <v>331</v>
      </c>
      <c r="D75" s="168">
        <v>991216065437</v>
      </c>
      <c r="E75" s="61" t="s">
        <v>313</v>
      </c>
      <c r="F75" s="61" t="s">
        <v>298</v>
      </c>
      <c r="G75" s="61" t="s">
        <v>167</v>
      </c>
      <c r="H75" s="61" t="s">
        <v>168</v>
      </c>
      <c r="I75" s="61" t="s">
        <v>169</v>
      </c>
      <c r="J75" s="48">
        <v>1</v>
      </c>
      <c r="K75" s="62"/>
    </row>
    <row r="76" spans="1:11" ht="24.75" customHeight="1" x14ac:dyDescent="0.25">
      <c r="A76" s="30">
        <v>69</v>
      </c>
      <c r="B76" s="60" t="s">
        <v>308</v>
      </c>
      <c r="C76" s="61" t="s">
        <v>331</v>
      </c>
      <c r="D76" s="168">
        <v>990816066519</v>
      </c>
      <c r="E76" s="61" t="s">
        <v>314</v>
      </c>
      <c r="F76" s="61" t="s">
        <v>298</v>
      </c>
      <c r="G76" s="61" t="s">
        <v>167</v>
      </c>
      <c r="H76" s="61" t="s">
        <v>168</v>
      </c>
      <c r="I76" s="61" t="s">
        <v>169</v>
      </c>
      <c r="J76" s="48">
        <v>1</v>
      </c>
      <c r="K76" s="62"/>
    </row>
    <row r="77" spans="1:11" ht="24.75" customHeight="1" x14ac:dyDescent="0.25">
      <c r="A77" s="30">
        <v>70</v>
      </c>
      <c r="B77" s="60" t="s">
        <v>309</v>
      </c>
      <c r="C77" s="61" t="s">
        <v>331</v>
      </c>
      <c r="D77" s="168">
        <v>990920035499</v>
      </c>
      <c r="E77" s="61" t="s">
        <v>315</v>
      </c>
      <c r="F77" s="61" t="s">
        <v>298</v>
      </c>
      <c r="G77" s="61" t="s">
        <v>167</v>
      </c>
      <c r="H77" s="61" t="s">
        <v>168</v>
      </c>
      <c r="I77" s="61" t="s">
        <v>169</v>
      </c>
      <c r="J77" s="48">
        <v>1</v>
      </c>
      <c r="K77" s="62"/>
    </row>
    <row r="78" spans="1:11" ht="24.75" customHeight="1" x14ac:dyDescent="0.25">
      <c r="A78" s="30">
        <v>71</v>
      </c>
      <c r="B78" s="60" t="s">
        <v>310</v>
      </c>
      <c r="C78" s="61" t="s">
        <v>331</v>
      </c>
      <c r="D78" s="168">
        <v>990407065371</v>
      </c>
      <c r="E78" s="61" t="s">
        <v>316</v>
      </c>
      <c r="F78" s="61" t="s">
        <v>298</v>
      </c>
      <c r="G78" s="61" t="s">
        <v>167</v>
      </c>
      <c r="H78" s="61" t="s">
        <v>168</v>
      </c>
      <c r="I78" s="61" t="s">
        <v>169</v>
      </c>
      <c r="J78" s="48">
        <v>1</v>
      </c>
      <c r="K78" s="62"/>
    </row>
    <row r="79" spans="1:11" ht="24.75" customHeight="1" x14ac:dyDescent="0.25">
      <c r="A79" s="30">
        <v>72</v>
      </c>
      <c r="B79" s="60" t="s">
        <v>317</v>
      </c>
      <c r="C79" s="61" t="s">
        <v>331</v>
      </c>
      <c r="D79" s="168">
        <v>990301065971</v>
      </c>
      <c r="E79" s="61" t="s">
        <v>319</v>
      </c>
      <c r="F79" s="61" t="s">
        <v>298</v>
      </c>
      <c r="G79" s="61" t="s">
        <v>167</v>
      </c>
      <c r="H79" s="61" t="s">
        <v>168</v>
      </c>
      <c r="I79" s="61" t="s">
        <v>169</v>
      </c>
      <c r="J79" s="48">
        <v>1</v>
      </c>
      <c r="K79" s="62"/>
    </row>
    <row r="80" spans="1:11" ht="24.75" customHeight="1" x14ac:dyDescent="0.25">
      <c r="A80" s="30">
        <v>73</v>
      </c>
      <c r="B80" s="60" t="s">
        <v>318</v>
      </c>
      <c r="C80" s="61" t="s">
        <v>331</v>
      </c>
      <c r="D80" s="168">
        <v>990517035819</v>
      </c>
      <c r="E80" s="61" t="s">
        <v>320</v>
      </c>
      <c r="F80" s="61" t="s">
        <v>298</v>
      </c>
      <c r="G80" s="61" t="s">
        <v>167</v>
      </c>
      <c r="H80" s="61" t="s">
        <v>168</v>
      </c>
      <c r="I80" s="61" t="s">
        <v>169</v>
      </c>
      <c r="J80" s="48">
        <v>1</v>
      </c>
      <c r="K80" s="62"/>
    </row>
    <row r="81" spans="1:11" ht="24.75" customHeight="1" x14ac:dyDescent="0.25">
      <c r="A81" s="30">
        <v>74</v>
      </c>
      <c r="B81" s="60" t="s">
        <v>321</v>
      </c>
      <c r="C81" s="61" t="s">
        <v>331</v>
      </c>
      <c r="D81" s="174">
        <v>990602107311</v>
      </c>
      <c r="E81" s="61" t="s">
        <v>326</v>
      </c>
      <c r="F81" s="61" t="s">
        <v>298</v>
      </c>
      <c r="G81" s="61" t="s">
        <v>167</v>
      </c>
      <c r="H81" s="61" t="s">
        <v>168</v>
      </c>
      <c r="I81" s="61" t="s">
        <v>169</v>
      </c>
      <c r="J81" s="48">
        <v>1</v>
      </c>
      <c r="K81" s="62"/>
    </row>
    <row r="82" spans="1:11" ht="24.75" customHeight="1" x14ac:dyDescent="0.25">
      <c r="A82" s="30">
        <v>75</v>
      </c>
      <c r="B82" s="60" t="s">
        <v>322</v>
      </c>
      <c r="C82" s="61" t="s">
        <v>331</v>
      </c>
      <c r="D82" s="175">
        <v>990512035633</v>
      </c>
      <c r="E82" s="61" t="s">
        <v>327</v>
      </c>
      <c r="F82" s="61" t="s">
        <v>298</v>
      </c>
      <c r="G82" s="61" t="s">
        <v>167</v>
      </c>
      <c r="H82" s="61" t="s">
        <v>168</v>
      </c>
      <c r="I82" s="61" t="s">
        <v>169</v>
      </c>
      <c r="J82" s="48">
        <v>1</v>
      </c>
      <c r="K82" s="62"/>
    </row>
    <row r="83" spans="1:11" ht="24.75" customHeight="1" x14ac:dyDescent="0.25">
      <c r="A83" s="30">
        <v>76</v>
      </c>
      <c r="B83" s="60" t="s">
        <v>323</v>
      </c>
      <c r="C83" s="61" t="s">
        <v>331</v>
      </c>
      <c r="D83" s="175">
        <v>990928065385</v>
      </c>
      <c r="E83" s="61" t="s">
        <v>328</v>
      </c>
      <c r="F83" s="61" t="s">
        <v>298</v>
      </c>
      <c r="G83" s="61" t="s">
        <v>167</v>
      </c>
      <c r="H83" s="61" t="s">
        <v>168</v>
      </c>
      <c r="I83" s="61" t="s">
        <v>169</v>
      </c>
      <c r="J83" s="48">
        <v>1</v>
      </c>
      <c r="K83" s="62"/>
    </row>
    <row r="84" spans="1:11" ht="24.75" customHeight="1" x14ac:dyDescent="0.25">
      <c r="A84" s="30">
        <v>77</v>
      </c>
      <c r="B84" s="60" t="s">
        <v>324</v>
      </c>
      <c r="C84" s="61" t="s">
        <v>331</v>
      </c>
      <c r="D84" s="175">
        <v>980112026229</v>
      </c>
      <c r="E84" s="61" t="s">
        <v>329</v>
      </c>
      <c r="F84" s="61" t="s">
        <v>298</v>
      </c>
      <c r="G84" s="61" t="s">
        <v>167</v>
      </c>
      <c r="H84" s="61" t="s">
        <v>168</v>
      </c>
      <c r="I84" s="61" t="s">
        <v>169</v>
      </c>
      <c r="J84" s="48">
        <v>1</v>
      </c>
      <c r="K84" s="62"/>
    </row>
    <row r="85" spans="1:11" ht="24.75" customHeight="1" x14ac:dyDescent="0.25">
      <c r="A85" s="30">
        <v>78</v>
      </c>
      <c r="B85" s="60" t="s">
        <v>325</v>
      </c>
      <c r="C85" s="61" t="s">
        <v>331</v>
      </c>
      <c r="D85" s="175">
        <v>981228086527</v>
      </c>
      <c r="E85" s="61" t="s">
        <v>330</v>
      </c>
      <c r="F85" s="61" t="s">
        <v>298</v>
      </c>
      <c r="G85" s="61" t="s">
        <v>167</v>
      </c>
      <c r="H85" s="61" t="s">
        <v>168</v>
      </c>
      <c r="I85" s="61" t="s">
        <v>169</v>
      </c>
      <c r="J85" s="48">
        <v>1</v>
      </c>
      <c r="K85" s="62"/>
    </row>
    <row r="86" spans="1:11" ht="24.75" customHeight="1" x14ac:dyDescent="0.25">
      <c r="A86" s="30">
        <v>79</v>
      </c>
      <c r="B86" s="60" t="s">
        <v>332</v>
      </c>
      <c r="C86" s="61" t="s">
        <v>345</v>
      </c>
      <c r="D86" s="175">
        <v>990802066577</v>
      </c>
      <c r="E86" s="61" t="s">
        <v>338</v>
      </c>
      <c r="F86" s="61" t="s">
        <v>339</v>
      </c>
      <c r="G86" s="61" t="s">
        <v>167</v>
      </c>
      <c r="H86" s="61" t="s">
        <v>168</v>
      </c>
      <c r="I86" s="61" t="s">
        <v>169</v>
      </c>
      <c r="J86" s="48">
        <v>1</v>
      </c>
      <c r="K86" s="62"/>
    </row>
    <row r="87" spans="1:11" ht="24.75" customHeight="1" x14ac:dyDescent="0.25">
      <c r="A87" s="30">
        <v>80</v>
      </c>
      <c r="B87" s="60" t="s">
        <v>333</v>
      </c>
      <c r="C87" s="61" t="s">
        <v>345</v>
      </c>
      <c r="D87" s="175">
        <v>990610065449</v>
      </c>
      <c r="E87" s="61" t="s">
        <v>340</v>
      </c>
      <c r="F87" s="61" t="s">
        <v>339</v>
      </c>
      <c r="G87" s="61" t="s">
        <v>167</v>
      </c>
      <c r="H87" s="61" t="s">
        <v>168</v>
      </c>
      <c r="I87" s="61" t="s">
        <v>169</v>
      </c>
      <c r="J87" s="48">
        <v>1</v>
      </c>
      <c r="K87" s="62"/>
    </row>
    <row r="88" spans="1:11" ht="24.75" customHeight="1" x14ac:dyDescent="0.25">
      <c r="A88" s="30">
        <v>81</v>
      </c>
      <c r="B88" s="60" t="s">
        <v>334</v>
      </c>
      <c r="C88" s="61" t="s">
        <v>345</v>
      </c>
      <c r="D88" s="175">
        <v>990821146601</v>
      </c>
      <c r="E88" s="61" t="s">
        <v>341</v>
      </c>
      <c r="F88" s="61" t="s">
        <v>339</v>
      </c>
      <c r="G88" s="61" t="s">
        <v>167</v>
      </c>
      <c r="H88" s="61" t="s">
        <v>168</v>
      </c>
      <c r="I88" s="61" t="s">
        <v>169</v>
      </c>
      <c r="J88" s="48">
        <v>1</v>
      </c>
      <c r="K88" s="62"/>
    </row>
    <row r="89" spans="1:11" ht="24.75" customHeight="1" x14ac:dyDescent="0.25">
      <c r="A89" s="30">
        <v>82</v>
      </c>
      <c r="B89" s="60" t="s">
        <v>335</v>
      </c>
      <c r="C89" s="61" t="s">
        <v>345</v>
      </c>
      <c r="D89" s="175">
        <v>990217065071</v>
      </c>
      <c r="E89" s="61" t="s">
        <v>342</v>
      </c>
      <c r="F89" s="61" t="s">
        <v>339</v>
      </c>
      <c r="G89" s="61" t="s">
        <v>167</v>
      </c>
      <c r="H89" s="61" t="s">
        <v>168</v>
      </c>
      <c r="I89" s="61" t="s">
        <v>169</v>
      </c>
      <c r="J89" s="48">
        <v>1</v>
      </c>
      <c r="K89" s="62"/>
    </row>
    <row r="90" spans="1:11" ht="24.75" customHeight="1" x14ac:dyDescent="0.25">
      <c r="A90" s="30">
        <v>83</v>
      </c>
      <c r="B90" s="60" t="s">
        <v>336</v>
      </c>
      <c r="C90" s="61" t="s">
        <v>345</v>
      </c>
      <c r="D90" s="175">
        <v>990801066639</v>
      </c>
      <c r="E90" s="61" t="s">
        <v>343</v>
      </c>
      <c r="F90" s="61" t="s">
        <v>339</v>
      </c>
      <c r="G90" s="61" t="s">
        <v>167</v>
      </c>
      <c r="H90" s="61" t="s">
        <v>168</v>
      </c>
      <c r="I90" s="61" t="s">
        <v>169</v>
      </c>
      <c r="J90" s="48">
        <v>1</v>
      </c>
      <c r="K90" s="62"/>
    </row>
    <row r="91" spans="1:11" ht="24.75" customHeight="1" x14ac:dyDescent="0.25">
      <c r="A91" s="30">
        <v>84</v>
      </c>
      <c r="B91" s="60" t="s">
        <v>337</v>
      </c>
      <c r="C91" s="61" t="s">
        <v>345</v>
      </c>
      <c r="D91" s="175">
        <v>990910065475</v>
      </c>
      <c r="E91" s="61" t="s">
        <v>344</v>
      </c>
      <c r="F91" s="61" t="s">
        <v>339</v>
      </c>
      <c r="G91" s="61" t="s">
        <v>167</v>
      </c>
      <c r="H91" s="61" t="s">
        <v>168</v>
      </c>
      <c r="I91" s="61" t="s">
        <v>169</v>
      </c>
      <c r="J91" s="48">
        <v>1</v>
      </c>
      <c r="K91" s="62"/>
    </row>
    <row r="92" spans="1:11" ht="24.75" customHeight="1" x14ac:dyDescent="0.25">
      <c r="A92" s="30">
        <v>85</v>
      </c>
      <c r="B92" s="60" t="s">
        <v>346</v>
      </c>
      <c r="C92" s="61" t="s">
        <v>345</v>
      </c>
      <c r="D92" s="175">
        <v>991214065599</v>
      </c>
      <c r="E92" s="61" t="s">
        <v>348</v>
      </c>
      <c r="F92" s="61" t="s">
        <v>339</v>
      </c>
      <c r="G92" s="61" t="s">
        <v>167</v>
      </c>
      <c r="H92" s="61" t="s">
        <v>168</v>
      </c>
      <c r="I92" s="61" t="s">
        <v>169</v>
      </c>
      <c r="J92" s="48">
        <v>1</v>
      </c>
      <c r="K92" s="62"/>
    </row>
    <row r="93" spans="1:11" ht="24.75" customHeight="1" x14ac:dyDescent="0.25">
      <c r="A93" s="30">
        <v>86</v>
      </c>
      <c r="B93" s="60" t="s">
        <v>347</v>
      </c>
      <c r="C93" s="61" t="s">
        <v>345</v>
      </c>
      <c r="D93" s="175">
        <v>991226066097</v>
      </c>
      <c r="E93" s="61" t="s">
        <v>349</v>
      </c>
      <c r="F93" s="61" t="s">
        <v>339</v>
      </c>
      <c r="G93" s="61" t="s">
        <v>167</v>
      </c>
      <c r="H93" s="61" t="s">
        <v>168</v>
      </c>
      <c r="I93" s="61" t="s">
        <v>169</v>
      </c>
      <c r="J93" s="48">
        <v>1</v>
      </c>
      <c r="K93" s="62"/>
    </row>
    <row r="94" spans="1:11" ht="24.75" customHeight="1" x14ac:dyDescent="0.25">
      <c r="A94" s="30">
        <v>87</v>
      </c>
      <c r="B94" s="60" t="s">
        <v>350</v>
      </c>
      <c r="C94" s="61" t="s">
        <v>345</v>
      </c>
      <c r="D94" s="175">
        <v>990504146691</v>
      </c>
      <c r="E94" s="61" t="s">
        <v>361</v>
      </c>
      <c r="F94" s="61" t="s">
        <v>339</v>
      </c>
      <c r="G94" s="61" t="s">
        <v>167</v>
      </c>
      <c r="H94" s="61" t="s">
        <v>168</v>
      </c>
      <c r="I94" s="61" t="s">
        <v>169</v>
      </c>
      <c r="J94" s="48">
        <v>1</v>
      </c>
      <c r="K94" s="62"/>
    </row>
    <row r="95" spans="1:11" ht="24.75" customHeight="1" x14ac:dyDescent="0.25">
      <c r="A95" s="30">
        <v>88</v>
      </c>
      <c r="B95" s="60" t="s">
        <v>351</v>
      </c>
      <c r="C95" s="61" t="s">
        <v>345</v>
      </c>
      <c r="D95" s="175">
        <v>990410065903</v>
      </c>
      <c r="E95" s="61" t="s">
        <v>362</v>
      </c>
      <c r="F95" s="61" t="s">
        <v>339</v>
      </c>
      <c r="G95" s="61" t="s">
        <v>167</v>
      </c>
      <c r="H95" s="61" t="s">
        <v>168</v>
      </c>
      <c r="I95" s="61" t="s">
        <v>169</v>
      </c>
      <c r="J95" s="48">
        <v>1</v>
      </c>
      <c r="K95" s="62"/>
    </row>
    <row r="96" spans="1:11" ht="24.75" customHeight="1" x14ac:dyDescent="0.25">
      <c r="A96" s="30">
        <v>89</v>
      </c>
      <c r="B96" s="60" t="s">
        <v>352</v>
      </c>
      <c r="C96" s="61" t="s">
        <v>345</v>
      </c>
      <c r="D96" s="175">
        <v>990715065701</v>
      </c>
      <c r="E96" s="61" t="s">
        <v>363</v>
      </c>
      <c r="F96" s="61" t="s">
        <v>339</v>
      </c>
      <c r="G96" s="61" t="s">
        <v>167</v>
      </c>
      <c r="H96" s="61" t="s">
        <v>168</v>
      </c>
      <c r="I96" s="61" t="s">
        <v>169</v>
      </c>
      <c r="J96" s="48">
        <v>1</v>
      </c>
      <c r="K96" s="62"/>
    </row>
    <row r="97" spans="1:11" ht="24.75" customHeight="1" x14ac:dyDescent="0.25">
      <c r="A97" s="30">
        <v>90</v>
      </c>
      <c r="B97" s="60" t="s">
        <v>353</v>
      </c>
      <c r="C97" s="61" t="s">
        <v>345</v>
      </c>
      <c r="D97" s="175">
        <v>990817066633</v>
      </c>
      <c r="E97" s="61" t="s">
        <v>364</v>
      </c>
      <c r="F97" s="61" t="s">
        <v>339</v>
      </c>
      <c r="G97" s="61" t="s">
        <v>167</v>
      </c>
      <c r="H97" s="61" t="s">
        <v>168</v>
      </c>
      <c r="I97" s="61" t="s">
        <v>169</v>
      </c>
      <c r="J97" s="48">
        <v>1</v>
      </c>
      <c r="K97" s="62"/>
    </row>
    <row r="98" spans="1:11" ht="24.75" customHeight="1" x14ac:dyDescent="0.25">
      <c r="A98" s="30">
        <v>91</v>
      </c>
      <c r="B98" s="60" t="s">
        <v>354</v>
      </c>
      <c r="C98" s="61" t="s">
        <v>345</v>
      </c>
      <c r="D98" s="175">
        <v>990623065675</v>
      </c>
      <c r="E98" s="61" t="s">
        <v>365</v>
      </c>
      <c r="F98" s="61" t="s">
        <v>339</v>
      </c>
      <c r="G98" s="61" t="s">
        <v>167</v>
      </c>
      <c r="H98" s="61" t="s">
        <v>168</v>
      </c>
      <c r="I98" s="61" t="s">
        <v>169</v>
      </c>
      <c r="J98" s="48">
        <v>1</v>
      </c>
      <c r="K98" s="62"/>
    </row>
    <row r="99" spans="1:11" ht="24.75" customHeight="1" x14ac:dyDescent="0.25">
      <c r="A99" s="30">
        <v>92</v>
      </c>
      <c r="B99" s="60" t="s">
        <v>355</v>
      </c>
      <c r="C99" s="61" t="s">
        <v>345</v>
      </c>
      <c r="D99" s="175">
        <v>990528065431</v>
      </c>
      <c r="E99" s="61" t="s">
        <v>366</v>
      </c>
      <c r="F99" s="61" t="s">
        <v>339</v>
      </c>
      <c r="G99" s="61" t="s">
        <v>167</v>
      </c>
      <c r="H99" s="61" t="s">
        <v>168</v>
      </c>
      <c r="I99" s="61" t="s">
        <v>169</v>
      </c>
      <c r="J99" s="48">
        <v>1</v>
      </c>
      <c r="K99" s="62"/>
    </row>
    <row r="100" spans="1:11" ht="24.75" customHeight="1" x14ac:dyDescent="0.25">
      <c r="A100" s="30">
        <v>93</v>
      </c>
      <c r="B100" s="60" t="s">
        <v>356</v>
      </c>
      <c r="C100" s="61" t="s">
        <v>345</v>
      </c>
      <c r="D100" s="175">
        <v>990817145761</v>
      </c>
      <c r="E100" s="61" t="s">
        <v>367</v>
      </c>
      <c r="F100" s="61" t="s">
        <v>339</v>
      </c>
      <c r="G100" s="61" t="s">
        <v>167</v>
      </c>
      <c r="H100" s="61" t="s">
        <v>168</v>
      </c>
      <c r="I100" s="61" t="s">
        <v>169</v>
      </c>
      <c r="J100" s="48">
        <v>1</v>
      </c>
      <c r="K100" s="62"/>
    </row>
    <row r="101" spans="1:11" ht="24.75" customHeight="1" x14ac:dyDescent="0.25">
      <c r="A101" s="30">
        <v>94</v>
      </c>
      <c r="B101" s="60" t="s">
        <v>357</v>
      </c>
      <c r="C101" s="61" t="s">
        <v>345</v>
      </c>
      <c r="D101" s="175">
        <v>991111065051</v>
      </c>
      <c r="E101" s="61" t="s">
        <v>368</v>
      </c>
      <c r="F101" s="61" t="s">
        <v>339</v>
      </c>
      <c r="G101" s="61" t="s">
        <v>167</v>
      </c>
      <c r="H101" s="61" t="s">
        <v>168</v>
      </c>
      <c r="I101" s="61" t="s">
        <v>169</v>
      </c>
      <c r="J101" s="48">
        <v>1</v>
      </c>
      <c r="K101" s="62"/>
    </row>
    <row r="102" spans="1:11" ht="24.75" customHeight="1" x14ac:dyDescent="0.25">
      <c r="A102" s="30">
        <v>95</v>
      </c>
      <c r="B102" s="60" t="s">
        <v>358</v>
      </c>
      <c r="C102" s="61" t="s">
        <v>345</v>
      </c>
      <c r="D102" s="175">
        <v>991021066325</v>
      </c>
      <c r="E102" s="61" t="s">
        <v>369</v>
      </c>
      <c r="F102" s="61" t="s">
        <v>339</v>
      </c>
      <c r="G102" s="61" t="s">
        <v>167</v>
      </c>
      <c r="H102" s="61" t="s">
        <v>168</v>
      </c>
      <c r="I102" s="61" t="s">
        <v>169</v>
      </c>
      <c r="J102" s="48">
        <v>1</v>
      </c>
      <c r="K102" s="62"/>
    </row>
    <row r="103" spans="1:11" ht="24.75" customHeight="1" x14ac:dyDescent="0.25">
      <c r="A103" s="30">
        <v>96</v>
      </c>
      <c r="B103" s="60" t="s">
        <v>359</v>
      </c>
      <c r="C103" s="61" t="s">
        <v>345</v>
      </c>
      <c r="D103" s="175">
        <v>980831065515</v>
      </c>
      <c r="E103" s="61" t="s">
        <v>370</v>
      </c>
      <c r="F103" s="61" t="s">
        <v>339</v>
      </c>
      <c r="G103" s="61" t="s">
        <v>167</v>
      </c>
      <c r="H103" s="61" t="s">
        <v>168</v>
      </c>
      <c r="I103" s="61" t="s">
        <v>169</v>
      </c>
      <c r="J103" s="48">
        <v>1</v>
      </c>
      <c r="K103" s="62"/>
    </row>
    <row r="104" spans="1:11" ht="24.75" customHeight="1" x14ac:dyDescent="0.25">
      <c r="A104" s="30">
        <v>97</v>
      </c>
      <c r="B104" s="60" t="s">
        <v>360</v>
      </c>
      <c r="C104" s="61" t="s">
        <v>345</v>
      </c>
      <c r="D104" s="175">
        <v>990430066073</v>
      </c>
      <c r="E104" s="61" t="s">
        <v>371</v>
      </c>
      <c r="F104" s="61" t="s">
        <v>339</v>
      </c>
      <c r="G104" s="61" t="s">
        <v>167</v>
      </c>
      <c r="H104" s="61" t="s">
        <v>168</v>
      </c>
      <c r="I104" s="61" t="s">
        <v>169</v>
      </c>
      <c r="J104" s="48">
        <v>1</v>
      </c>
      <c r="K104" s="62"/>
    </row>
    <row r="105" spans="1:11" ht="24.75" customHeight="1" x14ac:dyDescent="0.25">
      <c r="A105" s="30">
        <v>98</v>
      </c>
      <c r="B105" s="60" t="s">
        <v>372</v>
      </c>
      <c r="C105" s="61" t="s">
        <v>345</v>
      </c>
      <c r="D105" s="175">
        <v>990603065686</v>
      </c>
      <c r="E105" s="61" t="s">
        <v>374</v>
      </c>
      <c r="F105" s="61" t="s">
        <v>339</v>
      </c>
      <c r="G105" s="61" t="s">
        <v>194</v>
      </c>
      <c r="H105" s="61" t="s">
        <v>168</v>
      </c>
      <c r="I105" s="61" t="s">
        <v>169</v>
      </c>
      <c r="J105" s="48">
        <v>1</v>
      </c>
      <c r="K105" s="62"/>
    </row>
    <row r="106" spans="1:11" ht="24.75" customHeight="1" x14ac:dyDescent="0.25">
      <c r="A106" s="30">
        <v>99</v>
      </c>
      <c r="B106" s="60" t="s">
        <v>373</v>
      </c>
      <c r="C106" s="61" t="s">
        <v>345</v>
      </c>
      <c r="D106" s="176">
        <v>991014035467</v>
      </c>
      <c r="E106" s="61" t="s">
        <v>375</v>
      </c>
      <c r="F106" s="61" t="s">
        <v>339</v>
      </c>
      <c r="G106" s="61" t="s">
        <v>167</v>
      </c>
      <c r="H106" s="61" t="s">
        <v>168</v>
      </c>
      <c r="I106" s="61" t="s">
        <v>169</v>
      </c>
      <c r="J106" s="48">
        <v>1</v>
      </c>
      <c r="K106" s="62"/>
    </row>
    <row r="107" spans="1:11" ht="24.75" customHeight="1" x14ac:dyDescent="0.25">
      <c r="A107" s="30">
        <v>100</v>
      </c>
      <c r="B107" s="60" t="s">
        <v>376</v>
      </c>
      <c r="C107" s="61" t="s">
        <v>417</v>
      </c>
      <c r="D107" s="175">
        <v>991203065171</v>
      </c>
      <c r="E107" s="61" t="s">
        <v>396</v>
      </c>
      <c r="F107" s="61" t="s">
        <v>397</v>
      </c>
      <c r="G107" s="61" t="s">
        <v>167</v>
      </c>
      <c r="H107" s="61" t="s">
        <v>168</v>
      </c>
      <c r="I107" s="61" t="s">
        <v>169</v>
      </c>
      <c r="J107" s="48">
        <v>1</v>
      </c>
      <c r="K107" s="62"/>
    </row>
    <row r="108" spans="1:11" ht="24.75" customHeight="1" x14ac:dyDescent="0.25">
      <c r="A108" s="30">
        <v>101</v>
      </c>
      <c r="B108" s="60" t="s">
        <v>377</v>
      </c>
      <c r="C108" s="61" t="s">
        <v>417</v>
      </c>
      <c r="D108" s="176">
        <v>991211065657</v>
      </c>
      <c r="E108" s="61" t="s">
        <v>398</v>
      </c>
      <c r="F108" s="61" t="s">
        <v>397</v>
      </c>
      <c r="G108" s="61" t="s">
        <v>167</v>
      </c>
      <c r="H108" s="61" t="s">
        <v>168</v>
      </c>
      <c r="I108" s="61" t="s">
        <v>169</v>
      </c>
      <c r="J108" s="48">
        <v>1</v>
      </c>
      <c r="K108" s="62"/>
    </row>
    <row r="109" spans="1:11" ht="24.75" customHeight="1" x14ac:dyDescent="0.25">
      <c r="A109" s="30">
        <v>102</v>
      </c>
      <c r="B109" s="60" t="s">
        <v>378</v>
      </c>
      <c r="C109" s="61" t="s">
        <v>417</v>
      </c>
      <c r="D109" s="175">
        <v>990425106245</v>
      </c>
      <c r="E109" s="61" t="s">
        <v>399</v>
      </c>
      <c r="F109" s="61" t="s">
        <v>397</v>
      </c>
      <c r="G109" s="61" t="s">
        <v>167</v>
      </c>
      <c r="H109" s="61" t="s">
        <v>168</v>
      </c>
      <c r="I109" s="61" t="s">
        <v>169</v>
      </c>
      <c r="J109" s="48">
        <v>1</v>
      </c>
      <c r="K109" s="62"/>
    </row>
    <row r="110" spans="1:11" ht="24.75" customHeight="1" x14ac:dyDescent="0.25">
      <c r="A110" s="30">
        <v>103</v>
      </c>
      <c r="B110" s="60" t="s">
        <v>379</v>
      </c>
      <c r="C110" s="61" t="s">
        <v>417</v>
      </c>
      <c r="D110" s="175">
        <v>990529065847</v>
      </c>
      <c r="E110" s="61" t="s">
        <v>400</v>
      </c>
      <c r="F110" s="61" t="s">
        <v>397</v>
      </c>
      <c r="G110" s="61" t="s">
        <v>167</v>
      </c>
      <c r="H110" s="61" t="s">
        <v>168</v>
      </c>
      <c r="I110" s="61" t="s">
        <v>169</v>
      </c>
      <c r="J110" s="48">
        <v>0</v>
      </c>
      <c r="K110" s="62" t="s">
        <v>421</v>
      </c>
    </row>
    <row r="111" spans="1:11" ht="24.75" customHeight="1" x14ac:dyDescent="0.25">
      <c r="A111" s="30">
        <v>104</v>
      </c>
      <c r="B111" s="60" t="s">
        <v>380</v>
      </c>
      <c r="C111" s="61" t="s">
        <v>417</v>
      </c>
      <c r="D111" s="175">
        <v>991017035171</v>
      </c>
      <c r="E111" s="61" t="s">
        <v>401</v>
      </c>
      <c r="F111" s="61" t="s">
        <v>397</v>
      </c>
      <c r="G111" s="61" t="s">
        <v>167</v>
      </c>
      <c r="H111" s="61" t="s">
        <v>168</v>
      </c>
      <c r="I111" s="61" t="s">
        <v>169</v>
      </c>
      <c r="J111" s="48">
        <v>1</v>
      </c>
      <c r="K111" s="62"/>
    </row>
    <row r="112" spans="1:11" ht="24.75" customHeight="1" x14ac:dyDescent="0.25">
      <c r="A112" s="30">
        <v>105</v>
      </c>
      <c r="B112" s="60" t="s">
        <v>381</v>
      </c>
      <c r="C112" s="61" t="s">
        <v>417</v>
      </c>
      <c r="D112" s="175">
        <v>990903146250</v>
      </c>
      <c r="E112" s="61" t="s">
        <v>402</v>
      </c>
      <c r="F112" s="61" t="s">
        <v>397</v>
      </c>
      <c r="G112" s="61" t="s">
        <v>194</v>
      </c>
      <c r="H112" s="61" t="s">
        <v>168</v>
      </c>
      <c r="I112" s="61" t="s">
        <v>169</v>
      </c>
      <c r="J112" s="48">
        <v>1</v>
      </c>
      <c r="K112" s="62"/>
    </row>
    <row r="113" spans="1:11" ht="24.75" customHeight="1" x14ac:dyDescent="0.25">
      <c r="A113" s="30">
        <v>106</v>
      </c>
      <c r="B113" s="60" t="s">
        <v>382</v>
      </c>
      <c r="C113" s="61" t="s">
        <v>417</v>
      </c>
      <c r="D113" s="175">
        <v>991114115536</v>
      </c>
      <c r="E113" s="61" t="s">
        <v>403</v>
      </c>
      <c r="F113" s="61" t="s">
        <v>397</v>
      </c>
      <c r="G113" s="61" t="s">
        <v>194</v>
      </c>
      <c r="H113" s="61" t="s">
        <v>168</v>
      </c>
      <c r="I113" s="61" t="s">
        <v>169</v>
      </c>
      <c r="J113" s="48">
        <v>1</v>
      </c>
      <c r="K113" s="62"/>
    </row>
    <row r="114" spans="1:11" ht="24.75" customHeight="1" x14ac:dyDescent="0.25">
      <c r="A114" s="30">
        <v>107</v>
      </c>
      <c r="B114" s="60" t="s">
        <v>383</v>
      </c>
      <c r="C114" s="61" t="s">
        <v>417</v>
      </c>
      <c r="D114" s="175">
        <v>991206065409</v>
      </c>
      <c r="E114" s="61" t="s">
        <v>404</v>
      </c>
      <c r="F114" s="61" t="s">
        <v>397</v>
      </c>
      <c r="G114" s="61" t="s">
        <v>167</v>
      </c>
      <c r="H114" s="61" t="s">
        <v>168</v>
      </c>
      <c r="I114" s="61" t="s">
        <v>169</v>
      </c>
      <c r="J114" s="48">
        <v>1</v>
      </c>
      <c r="K114" s="62"/>
    </row>
    <row r="115" spans="1:11" ht="24.75" customHeight="1" x14ac:dyDescent="0.25">
      <c r="A115" s="30">
        <v>108</v>
      </c>
      <c r="B115" s="60" t="s">
        <v>384</v>
      </c>
      <c r="C115" s="61" t="s">
        <v>417</v>
      </c>
      <c r="D115" s="175">
        <v>990313065872</v>
      </c>
      <c r="E115" s="61" t="s">
        <v>405</v>
      </c>
      <c r="F115" s="61" t="s">
        <v>397</v>
      </c>
      <c r="G115" s="61" t="s">
        <v>194</v>
      </c>
      <c r="H115" s="61" t="s">
        <v>168</v>
      </c>
      <c r="I115" s="61" t="s">
        <v>169</v>
      </c>
      <c r="J115" s="48">
        <v>1</v>
      </c>
      <c r="K115" s="62"/>
    </row>
    <row r="116" spans="1:11" ht="24.75" customHeight="1" x14ac:dyDescent="0.25">
      <c r="A116" s="30">
        <v>109</v>
      </c>
      <c r="B116" s="60" t="s">
        <v>385</v>
      </c>
      <c r="C116" s="61" t="s">
        <v>417</v>
      </c>
      <c r="D116" s="175">
        <v>990609065839</v>
      </c>
      <c r="E116" s="61" t="s">
        <v>406</v>
      </c>
      <c r="F116" s="61" t="s">
        <v>397</v>
      </c>
      <c r="G116" s="61" t="s">
        <v>167</v>
      </c>
      <c r="H116" s="61" t="s">
        <v>168</v>
      </c>
      <c r="I116" s="61" t="s">
        <v>169</v>
      </c>
      <c r="J116" s="48">
        <v>1</v>
      </c>
      <c r="K116" s="62"/>
    </row>
    <row r="117" spans="1:11" ht="24.75" customHeight="1" x14ac:dyDescent="0.25">
      <c r="A117" s="30">
        <v>110</v>
      </c>
      <c r="B117" s="60" t="s">
        <v>386</v>
      </c>
      <c r="C117" s="61" t="s">
        <v>417</v>
      </c>
      <c r="D117" s="175">
        <v>990116035367</v>
      </c>
      <c r="E117" s="61" t="s">
        <v>407</v>
      </c>
      <c r="F117" s="61" t="s">
        <v>397</v>
      </c>
      <c r="G117" s="61" t="s">
        <v>167</v>
      </c>
      <c r="H117" s="61" t="s">
        <v>168</v>
      </c>
      <c r="I117" s="61" t="s">
        <v>169</v>
      </c>
      <c r="J117" s="48">
        <v>1</v>
      </c>
      <c r="K117" s="62"/>
    </row>
    <row r="118" spans="1:11" ht="24.75" customHeight="1" x14ac:dyDescent="0.25">
      <c r="A118" s="30">
        <v>111</v>
      </c>
      <c r="B118" s="60" t="s">
        <v>387</v>
      </c>
      <c r="C118" s="61" t="s">
        <v>417</v>
      </c>
      <c r="D118" s="175">
        <v>990925066569</v>
      </c>
      <c r="E118" s="61" t="s">
        <v>408</v>
      </c>
      <c r="F118" s="61" t="s">
        <v>397</v>
      </c>
      <c r="G118" s="61" t="s">
        <v>167</v>
      </c>
      <c r="H118" s="61" t="s">
        <v>168</v>
      </c>
      <c r="I118" s="61" t="s">
        <v>169</v>
      </c>
      <c r="J118" s="48">
        <v>1</v>
      </c>
      <c r="K118" s="62"/>
    </row>
    <row r="119" spans="1:11" ht="24.75" customHeight="1" x14ac:dyDescent="0.25">
      <c r="A119" s="30">
        <v>112</v>
      </c>
      <c r="B119" s="60" t="s">
        <v>388</v>
      </c>
      <c r="C119" s="61" t="s">
        <v>417</v>
      </c>
      <c r="D119" s="175">
        <v>990730105767</v>
      </c>
      <c r="E119" s="61" t="s">
        <v>409</v>
      </c>
      <c r="F119" s="61" t="s">
        <v>397</v>
      </c>
      <c r="G119" s="61" t="s">
        <v>167</v>
      </c>
      <c r="H119" s="61" t="s">
        <v>168</v>
      </c>
      <c r="I119" s="61" t="s">
        <v>169</v>
      </c>
      <c r="J119" s="48">
        <v>1</v>
      </c>
      <c r="K119" s="62"/>
    </row>
    <row r="120" spans="1:11" ht="24.75" customHeight="1" x14ac:dyDescent="0.25">
      <c r="A120" s="30">
        <v>113</v>
      </c>
      <c r="B120" s="60" t="s">
        <v>389</v>
      </c>
      <c r="C120" s="61" t="s">
        <v>417</v>
      </c>
      <c r="D120" s="176">
        <v>990214065025</v>
      </c>
      <c r="E120" s="61" t="s">
        <v>410</v>
      </c>
      <c r="F120" s="61" t="s">
        <v>397</v>
      </c>
      <c r="G120" s="61" t="s">
        <v>167</v>
      </c>
      <c r="H120" s="61" t="s">
        <v>168</v>
      </c>
      <c r="I120" s="61" t="s">
        <v>169</v>
      </c>
      <c r="J120" s="48">
        <v>1</v>
      </c>
      <c r="K120" s="62"/>
    </row>
    <row r="121" spans="1:11" ht="24.75" customHeight="1" x14ac:dyDescent="0.25">
      <c r="A121" s="30">
        <v>114</v>
      </c>
      <c r="B121" s="60" t="s">
        <v>390</v>
      </c>
      <c r="C121" s="61" t="s">
        <v>417</v>
      </c>
      <c r="D121" s="176">
        <v>990117035342</v>
      </c>
      <c r="E121" s="61" t="s">
        <v>411</v>
      </c>
      <c r="F121" s="61" t="s">
        <v>397</v>
      </c>
      <c r="G121" s="61" t="s">
        <v>194</v>
      </c>
      <c r="H121" s="61" t="s">
        <v>168</v>
      </c>
      <c r="I121" s="61" t="s">
        <v>169</v>
      </c>
      <c r="J121" s="48">
        <v>1</v>
      </c>
      <c r="K121" s="62"/>
    </row>
    <row r="122" spans="1:11" ht="24.75" customHeight="1" x14ac:dyDescent="0.25">
      <c r="A122" s="30">
        <v>115</v>
      </c>
      <c r="B122" s="60" t="s">
        <v>391</v>
      </c>
      <c r="C122" s="61" t="s">
        <v>417</v>
      </c>
      <c r="D122" s="175">
        <v>990907067058</v>
      </c>
      <c r="E122" s="61" t="s">
        <v>412</v>
      </c>
      <c r="F122" s="61" t="s">
        <v>397</v>
      </c>
      <c r="G122" s="61" t="s">
        <v>194</v>
      </c>
      <c r="H122" s="61" t="s">
        <v>168</v>
      </c>
      <c r="I122" s="61" t="s">
        <v>169</v>
      </c>
      <c r="J122" s="48">
        <v>1</v>
      </c>
      <c r="K122" s="62"/>
    </row>
    <row r="123" spans="1:11" ht="24.75" customHeight="1" x14ac:dyDescent="0.25">
      <c r="A123" s="30">
        <v>116</v>
      </c>
      <c r="B123" s="60" t="s">
        <v>392</v>
      </c>
      <c r="C123" s="61" t="s">
        <v>417</v>
      </c>
      <c r="D123" s="175">
        <v>990110065020</v>
      </c>
      <c r="E123" s="61" t="s">
        <v>413</v>
      </c>
      <c r="F123" s="61" t="s">
        <v>397</v>
      </c>
      <c r="G123" s="61" t="s">
        <v>194</v>
      </c>
      <c r="H123" s="61" t="s">
        <v>168</v>
      </c>
      <c r="I123" s="61" t="s">
        <v>169</v>
      </c>
      <c r="J123" s="48">
        <v>1</v>
      </c>
      <c r="K123" s="62"/>
    </row>
    <row r="124" spans="1:11" ht="24.75" customHeight="1" x14ac:dyDescent="0.25">
      <c r="A124" s="30">
        <v>117</v>
      </c>
      <c r="B124" s="60" t="s">
        <v>393</v>
      </c>
      <c r="C124" s="61" t="s">
        <v>417</v>
      </c>
      <c r="D124" s="175">
        <v>991218066062</v>
      </c>
      <c r="E124" s="61" t="s">
        <v>414</v>
      </c>
      <c r="F124" s="61" t="s">
        <v>397</v>
      </c>
      <c r="G124" s="61" t="s">
        <v>194</v>
      </c>
      <c r="H124" s="61" t="s">
        <v>168</v>
      </c>
      <c r="I124" s="61" t="s">
        <v>169</v>
      </c>
      <c r="J124" s="48">
        <v>1</v>
      </c>
      <c r="K124" s="62"/>
    </row>
    <row r="125" spans="1:11" ht="24.75" customHeight="1" x14ac:dyDescent="0.25">
      <c r="A125" s="30">
        <v>118</v>
      </c>
      <c r="B125" s="60" t="s">
        <v>394</v>
      </c>
      <c r="C125" s="61" t="s">
        <v>417</v>
      </c>
      <c r="D125" s="175">
        <v>990509065858</v>
      </c>
      <c r="E125" s="61" t="s">
        <v>415</v>
      </c>
      <c r="F125" s="61" t="s">
        <v>397</v>
      </c>
      <c r="G125" s="61" t="s">
        <v>194</v>
      </c>
      <c r="H125" s="61" t="s">
        <v>168</v>
      </c>
      <c r="I125" s="61" t="s">
        <v>169</v>
      </c>
      <c r="J125" s="48">
        <v>1</v>
      </c>
      <c r="K125" s="62"/>
    </row>
    <row r="126" spans="1:11" ht="24.75" customHeight="1" x14ac:dyDescent="0.25">
      <c r="A126" s="30">
        <v>119</v>
      </c>
      <c r="B126" s="60" t="s">
        <v>395</v>
      </c>
      <c r="C126" s="61" t="s">
        <v>417</v>
      </c>
      <c r="D126" s="175">
        <v>991218095066</v>
      </c>
      <c r="E126" s="61" t="s">
        <v>416</v>
      </c>
      <c r="F126" s="61" t="s">
        <v>397</v>
      </c>
      <c r="G126" s="61" t="s">
        <v>194</v>
      </c>
      <c r="H126" s="61" t="s">
        <v>168</v>
      </c>
      <c r="I126" s="61" t="s">
        <v>169</v>
      </c>
      <c r="J126" s="48">
        <v>1</v>
      </c>
      <c r="K126" s="62"/>
    </row>
    <row r="127" spans="1:11" ht="24.75" customHeight="1" x14ac:dyDescent="0.25">
      <c r="A127" s="30">
        <v>120</v>
      </c>
      <c r="B127" s="60" t="s">
        <v>418</v>
      </c>
      <c r="C127" s="61" t="s">
        <v>417</v>
      </c>
      <c r="D127" s="176">
        <v>990704066135</v>
      </c>
      <c r="E127" s="61" t="s">
        <v>419</v>
      </c>
      <c r="F127" s="61" t="s">
        <v>397</v>
      </c>
      <c r="G127" s="61" t="s">
        <v>167</v>
      </c>
      <c r="H127" s="61" t="s">
        <v>168</v>
      </c>
      <c r="I127" s="61" t="s">
        <v>169</v>
      </c>
      <c r="J127" s="48">
        <v>1</v>
      </c>
      <c r="K127" s="62"/>
    </row>
    <row r="128" spans="1:11" ht="24.75" customHeight="1" x14ac:dyDescent="0.2">
      <c r="A128" s="30">
        <v>121</v>
      </c>
      <c r="B128" s="60"/>
      <c r="C128" s="61"/>
      <c r="D128" s="177"/>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507"/>
  <mergeCells count="2">
    <mergeCell ref="C2:G2"/>
    <mergeCell ref="C4:D4"/>
  </mergeCells>
  <conditionalFormatting sqref="J8:J507">
    <cfRule type="containsText" dxfId="99" priority="2" operator="containsText" text="0">
      <formula>NOT(ISERROR(SEARCH("0",J8)))</formula>
    </cfRule>
  </conditionalFormatting>
  <conditionalFormatting sqref="B8:K28 B29:C42 E29:K42 B43:K507">
    <cfRule type="expression" dxfId="98" priority="3">
      <formula>$C$4&lt;&gt;""</formula>
    </cfRule>
  </conditionalFormatting>
  <conditionalFormatting sqref="D29:D42">
    <cfRule type="expression" dxfId="97" priority="1">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98" activePane="bottomRight" state="frozen"/>
      <selection pane="topRight" activeCell="F1" sqref="F1"/>
      <selection pane="bottomLeft" activeCell="A8" sqref="A8"/>
      <selection pane="bottomRight" activeCell="A8" sqref="A8:D127"/>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87" t="str">
        <f>IF(NAMAKUR="","",NAMAKUR)</f>
        <v/>
      </c>
      <c r="D2" s="188"/>
      <c r="E2" s="188"/>
      <c r="F2" s="188"/>
      <c r="G2" s="188"/>
      <c r="H2" s="189"/>
    </row>
    <row r="3" spans="1:21" ht="5.0999999999999996" customHeight="1" thickBot="1" x14ac:dyDescent="0.3">
      <c r="A3" s="40"/>
      <c r="B3" s="40"/>
      <c r="C3" s="40"/>
      <c r="D3" s="40"/>
      <c r="E3" s="40"/>
      <c r="F3" s="37"/>
      <c r="G3" s="37"/>
      <c r="H3" s="37"/>
    </row>
    <row r="4" spans="1:21" ht="24.75" customHeight="1" thickBot="1" x14ac:dyDescent="0.3">
      <c r="A4" s="40" t="s">
        <v>50</v>
      </c>
      <c r="B4" s="40"/>
      <c r="C4" s="190" t="str">
        <f>IF(OR(Main!I3="",Main!L3=""),"",CONCATENATE("S",SEM," / ",TAHUN))</f>
        <v>S2 DVM / 2017</v>
      </c>
      <c r="D4" s="191"/>
      <c r="E4" s="40"/>
      <c r="F4" s="37"/>
      <c r="G4" s="37"/>
      <c r="H4" s="37"/>
    </row>
    <row r="5" spans="1:21" ht="5.0999999999999996" customHeight="1" thickBot="1" x14ac:dyDescent="0.3"/>
    <row r="6" spans="1:21" ht="20.100000000000001" hidden="1" customHeight="1" x14ac:dyDescent="0.3"/>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ABDUL RAHMAN AIMAN BIN SHAPRY</v>
      </c>
      <c r="C8" s="32" t="str">
        <f>IF(FIN!C8="","",FIN!C8)</f>
        <v>3ETE</v>
      </c>
      <c r="D8" s="32" t="str">
        <f>IF(FIN!E8="","",FIN!E8)</f>
        <v>K591DETE001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ABDULLAH ASYRAF BIN ABDUL RAHMAN</v>
      </c>
      <c r="C9" s="25" t="str">
        <f>IF(FIN!C9="","",FIN!C9)</f>
        <v>3ETE</v>
      </c>
      <c r="D9" s="25" t="str">
        <f>IF(FIN!E9="","",FIN!E9)</f>
        <v>K591DETE002</v>
      </c>
      <c r="E9" s="34">
        <f>IF(FIN!J9="","",FIN!J9)</f>
        <v>1</v>
      </c>
      <c r="F9" s="55"/>
      <c r="G9" s="54"/>
      <c r="H9" s="54"/>
      <c r="I9" s="54"/>
      <c r="J9" s="54"/>
      <c r="K9" s="54"/>
      <c r="L9" s="54"/>
      <c r="M9" s="54"/>
      <c r="N9" s="54"/>
      <c r="O9" s="54"/>
      <c r="P9" s="54"/>
      <c r="Q9" s="54"/>
      <c r="R9" s="54"/>
      <c r="S9" s="70"/>
      <c r="T9" s="30" t="str">
        <f t="shared" ref="T9:T72" si="1">IF(OR(B9="",E9="",E9=0,COUNTA(F9:S9)=0),"",SUM(F9:S9))</f>
        <v/>
      </c>
      <c r="U9" s="80" t="str">
        <f t="shared" si="0"/>
        <v/>
      </c>
    </row>
    <row r="10" spans="1:21" ht="24.75" customHeight="1" x14ac:dyDescent="0.25">
      <c r="A10" s="30">
        <v>3</v>
      </c>
      <c r="B10" s="26" t="str">
        <f>IF(FIN!B10="","",FIN!B10)</f>
        <v>AHMAD NASRUL RAMADHAN BIN BADRUL HISAM</v>
      </c>
      <c r="C10" s="25" t="str">
        <f>IF(FIN!C10="","",FIN!C10)</f>
        <v>3ETE</v>
      </c>
      <c r="D10" s="25" t="str">
        <f>IF(FIN!E10="","",FIN!E10)</f>
        <v>K591DETE003</v>
      </c>
      <c r="E10" s="34">
        <f>IF(FIN!J10="","",FIN!J10)</f>
        <v>1</v>
      </c>
      <c r="F10" s="55"/>
      <c r="G10" s="54"/>
      <c r="H10" s="54"/>
      <c r="I10" s="54"/>
      <c r="J10" s="54"/>
      <c r="K10" s="54"/>
      <c r="L10" s="54"/>
      <c r="M10" s="54"/>
      <c r="N10" s="54"/>
      <c r="O10" s="54"/>
      <c r="P10" s="54"/>
      <c r="Q10" s="54"/>
      <c r="R10" s="54"/>
      <c r="S10" s="70"/>
      <c r="T10" s="30" t="str">
        <f t="shared" si="1"/>
        <v/>
      </c>
      <c r="U10" s="80" t="str">
        <f t="shared" si="0"/>
        <v/>
      </c>
    </row>
    <row r="11" spans="1:21" ht="24.75" customHeight="1" x14ac:dyDescent="0.25">
      <c r="A11" s="30">
        <v>4</v>
      </c>
      <c r="B11" s="26" t="str">
        <f>IF(FIN!B11="","",FIN!B11)</f>
        <v>AHMAD SYAKIR BIN ISMAIL</v>
      </c>
      <c r="C11" s="25" t="str">
        <f>IF(FIN!C11="","",FIN!C11)</f>
        <v>3ETE</v>
      </c>
      <c r="D11" s="25" t="str">
        <f>IF(FIN!E11="","",FIN!E11)</f>
        <v>K591DETE004</v>
      </c>
      <c r="E11" s="34">
        <f>IF(FIN!J11="","",FIN!J11)</f>
        <v>1</v>
      </c>
      <c r="F11" s="55"/>
      <c r="G11" s="54"/>
      <c r="H11" s="54"/>
      <c r="I11" s="54"/>
      <c r="J11" s="54"/>
      <c r="K11" s="54"/>
      <c r="L11" s="54"/>
      <c r="M11" s="54"/>
      <c r="N11" s="54"/>
      <c r="O11" s="54"/>
      <c r="P11" s="54"/>
      <c r="Q11" s="54"/>
      <c r="R11" s="54"/>
      <c r="S11" s="70"/>
      <c r="T11" s="30" t="str">
        <f t="shared" si="1"/>
        <v/>
      </c>
      <c r="U11" s="80" t="str">
        <f t="shared" si="0"/>
        <v/>
      </c>
    </row>
    <row r="12" spans="1:21" ht="24.75" customHeight="1" x14ac:dyDescent="0.25">
      <c r="A12" s="30">
        <v>5</v>
      </c>
      <c r="B12" s="26" t="str">
        <f>IF(FIN!B12="","",FIN!B12)</f>
        <v>FURQAN AMIN BIN HUSSAINI</v>
      </c>
      <c r="C12" s="25" t="str">
        <f>IF(FIN!C12="","",FIN!C12)</f>
        <v>3ETE</v>
      </c>
      <c r="D12" s="25" t="str">
        <f>IF(FIN!E12="","",FIN!E12)</f>
        <v>K591DETE006</v>
      </c>
      <c r="E12" s="34">
        <f>IF(FIN!J12="","",FIN!J12)</f>
        <v>0</v>
      </c>
      <c r="F12" s="55"/>
      <c r="G12" s="54"/>
      <c r="H12" s="54"/>
      <c r="I12" s="54"/>
      <c r="J12" s="54"/>
      <c r="K12" s="54"/>
      <c r="L12" s="54"/>
      <c r="M12" s="54"/>
      <c r="N12" s="54"/>
      <c r="O12" s="54"/>
      <c r="P12" s="54"/>
      <c r="Q12" s="54"/>
      <c r="R12" s="54"/>
      <c r="S12" s="70"/>
      <c r="T12" s="30" t="str">
        <f t="shared" si="1"/>
        <v/>
      </c>
      <c r="U12" s="80" t="str">
        <f t="shared" si="0"/>
        <v/>
      </c>
    </row>
    <row r="13" spans="1:21" ht="24.75" customHeight="1" x14ac:dyDescent="0.25">
      <c r="A13" s="30">
        <v>6</v>
      </c>
      <c r="B13" s="26" t="str">
        <f>IF(FIN!B13="","",FIN!B13)</f>
        <v>HAZIM MUSTAQIM BIN SALLEHUDIN</v>
      </c>
      <c r="C13" s="25" t="str">
        <f>IF(FIN!C13="","",FIN!C13)</f>
        <v>3ETE</v>
      </c>
      <c r="D13" s="25" t="str">
        <f>IF(FIN!E13="","",FIN!E13)</f>
        <v>K591DETE007</v>
      </c>
      <c r="E13" s="34">
        <f>IF(FIN!J13="","",FIN!J13)</f>
        <v>1</v>
      </c>
      <c r="F13" s="55"/>
      <c r="G13" s="54"/>
      <c r="H13" s="54"/>
      <c r="I13" s="54"/>
      <c r="J13" s="54"/>
      <c r="K13" s="54"/>
      <c r="L13" s="54"/>
      <c r="M13" s="54"/>
      <c r="N13" s="54"/>
      <c r="O13" s="54"/>
      <c r="P13" s="54"/>
      <c r="Q13" s="54"/>
      <c r="R13" s="54"/>
      <c r="S13" s="70"/>
      <c r="T13" s="30" t="str">
        <f t="shared" si="1"/>
        <v/>
      </c>
      <c r="U13" s="80" t="str">
        <f t="shared" si="0"/>
        <v/>
      </c>
    </row>
    <row r="14" spans="1:21" ht="24.75" customHeight="1" x14ac:dyDescent="0.25">
      <c r="A14" s="30">
        <v>7</v>
      </c>
      <c r="B14" s="26" t="str">
        <f>IF(FIN!B14="","",FIN!B14)</f>
        <v>MUHAMAD ADIB BIN ZAINAL AHMAD</v>
      </c>
      <c r="C14" s="25" t="str">
        <f>IF(FIN!C14="","",FIN!C14)</f>
        <v>3ETE</v>
      </c>
      <c r="D14" s="25" t="str">
        <f>IF(FIN!E14="","",FIN!E14)</f>
        <v>K591DETE008</v>
      </c>
      <c r="E14" s="34">
        <f>IF(FIN!J14="","",FIN!J14)</f>
        <v>1</v>
      </c>
      <c r="F14" s="55"/>
      <c r="G14" s="54"/>
      <c r="H14" s="54"/>
      <c r="I14" s="54"/>
      <c r="J14" s="54"/>
      <c r="K14" s="54"/>
      <c r="L14" s="54"/>
      <c r="M14" s="54"/>
      <c r="N14" s="54"/>
      <c r="O14" s="54"/>
      <c r="P14" s="54"/>
      <c r="Q14" s="54"/>
      <c r="R14" s="54"/>
      <c r="S14" s="70"/>
      <c r="T14" s="30" t="str">
        <f t="shared" si="1"/>
        <v/>
      </c>
      <c r="U14" s="80" t="str">
        <f t="shared" si="0"/>
        <v/>
      </c>
    </row>
    <row r="15" spans="1:21" ht="24.75" customHeight="1" x14ac:dyDescent="0.25">
      <c r="A15" s="30">
        <v>8</v>
      </c>
      <c r="B15" s="26" t="str">
        <f>IF(FIN!B15="","",FIN!B15)</f>
        <v>MUHAMMAD AFIQ ASYRAF BIN NAZRI</v>
      </c>
      <c r="C15" s="25" t="str">
        <f>IF(FIN!C15="","",FIN!C15)</f>
        <v>3ETE</v>
      </c>
      <c r="D15" s="25" t="str">
        <f>IF(FIN!E15="","",FIN!E15)</f>
        <v>K591DETE009</v>
      </c>
      <c r="E15" s="34">
        <f>IF(FIN!J15="","",FIN!J15)</f>
        <v>1</v>
      </c>
      <c r="F15" s="55"/>
      <c r="G15" s="54"/>
      <c r="H15" s="54"/>
      <c r="I15" s="54"/>
      <c r="J15" s="54"/>
      <c r="K15" s="54"/>
      <c r="L15" s="54"/>
      <c r="M15" s="54"/>
      <c r="N15" s="54"/>
      <c r="O15" s="54"/>
      <c r="P15" s="54"/>
      <c r="Q15" s="54"/>
      <c r="R15" s="54"/>
      <c r="S15" s="70"/>
      <c r="T15" s="30" t="str">
        <f t="shared" si="1"/>
        <v/>
      </c>
      <c r="U15" s="80" t="str">
        <f t="shared" si="0"/>
        <v/>
      </c>
    </row>
    <row r="16" spans="1:21" ht="24.75" customHeight="1" x14ac:dyDescent="0.25">
      <c r="A16" s="30">
        <v>9</v>
      </c>
      <c r="B16" s="26" t="str">
        <f>IF(FIN!B16="","",FIN!B16)</f>
        <v>MUHAMMAD HAFIZ BIN MAD GARET</v>
      </c>
      <c r="C16" s="25" t="str">
        <f>IF(FIN!C16="","",FIN!C16)</f>
        <v>3ETE</v>
      </c>
      <c r="D16" s="25" t="str">
        <f>IF(FIN!E16="","",FIN!E16)</f>
        <v>K591DETE010</v>
      </c>
      <c r="E16" s="34">
        <f>IF(FIN!J16="","",FIN!J16)</f>
        <v>1</v>
      </c>
      <c r="F16" s="55"/>
      <c r="G16" s="54"/>
      <c r="H16" s="54"/>
      <c r="I16" s="54"/>
      <c r="J16" s="54"/>
      <c r="K16" s="54"/>
      <c r="L16" s="54"/>
      <c r="M16" s="54"/>
      <c r="N16" s="54"/>
      <c r="O16" s="54"/>
      <c r="P16" s="54"/>
      <c r="Q16" s="54"/>
      <c r="R16" s="54"/>
      <c r="S16" s="70"/>
      <c r="T16" s="30" t="str">
        <f t="shared" si="1"/>
        <v/>
      </c>
      <c r="U16" s="80" t="str">
        <f t="shared" si="0"/>
        <v/>
      </c>
    </row>
    <row r="17" spans="1:21" ht="24.75" customHeight="1" x14ac:dyDescent="0.25">
      <c r="A17" s="30">
        <v>10</v>
      </c>
      <c r="B17" s="26" t="str">
        <f>IF(FIN!B17="","",FIN!B17)</f>
        <v>MUHAMMAD NAZRUL ARIF BIN JASNI</v>
      </c>
      <c r="C17" s="25" t="str">
        <f>IF(FIN!C17="","",FIN!C17)</f>
        <v>3ETE</v>
      </c>
      <c r="D17" s="25" t="str">
        <f>IF(FIN!E17="","",FIN!E17)</f>
        <v>K591DETE011</v>
      </c>
      <c r="E17" s="34">
        <f>IF(FIN!J17="","",FIN!J17)</f>
        <v>1</v>
      </c>
      <c r="F17" s="55"/>
      <c r="G17" s="54"/>
      <c r="H17" s="54"/>
      <c r="I17" s="54"/>
      <c r="J17" s="54"/>
      <c r="K17" s="54"/>
      <c r="L17" s="54"/>
      <c r="M17" s="54"/>
      <c r="N17" s="54"/>
      <c r="O17" s="54"/>
      <c r="P17" s="54"/>
      <c r="Q17" s="54"/>
      <c r="R17" s="54"/>
      <c r="S17" s="70"/>
      <c r="T17" s="30" t="str">
        <f t="shared" si="1"/>
        <v/>
      </c>
      <c r="U17" s="80" t="str">
        <f t="shared" si="0"/>
        <v/>
      </c>
    </row>
    <row r="18" spans="1:21" ht="24.75" customHeight="1" x14ac:dyDescent="0.25">
      <c r="A18" s="30">
        <v>11</v>
      </c>
      <c r="B18" s="26" t="str">
        <f>IF(FIN!B18="","",FIN!B18)</f>
        <v>NAQIUDDIN SALIHIN BIN HAMLY AZHAR</v>
      </c>
      <c r="C18" s="25" t="str">
        <f>IF(FIN!C18="","",FIN!C18)</f>
        <v>3ETE</v>
      </c>
      <c r="D18" s="25" t="str">
        <f>IF(FIN!E18="","",FIN!E18)</f>
        <v>K591DETE012</v>
      </c>
      <c r="E18" s="34">
        <f>IF(FIN!J18="","",FIN!J18)</f>
        <v>1</v>
      </c>
      <c r="F18" s="55"/>
      <c r="G18" s="54"/>
      <c r="H18" s="54"/>
      <c r="I18" s="54"/>
      <c r="J18" s="54"/>
      <c r="K18" s="54"/>
      <c r="L18" s="54"/>
      <c r="M18" s="54"/>
      <c r="N18" s="54"/>
      <c r="O18" s="54"/>
      <c r="P18" s="54"/>
      <c r="Q18" s="54"/>
      <c r="R18" s="54"/>
      <c r="S18" s="70"/>
      <c r="T18" s="30" t="str">
        <f t="shared" si="1"/>
        <v/>
      </c>
      <c r="U18" s="80" t="str">
        <f t="shared" si="0"/>
        <v/>
      </c>
    </row>
    <row r="19" spans="1:21" ht="24.75" customHeight="1" x14ac:dyDescent="0.25">
      <c r="A19" s="30">
        <v>12</v>
      </c>
      <c r="B19" s="26" t="str">
        <f>IF(FIN!B19="","",FIN!B19)</f>
        <v>NAZIRUL AKID BIN MOHD KAMARUL HAFIZI</v>
      </c>
      <c r="C19" s="25" t="str">
        <f>IF(FIN!C19="","",FIN!C19)</f>
        <v>3ETE</v>
      </c>
      <c r="D19" s="25" t="str">
        <f>IF(FIN!E19="","",FIN!E19)</f>
        <v>K591DETE013</v>
      </c>
      <c r="E19" s="34">
        <f>IF(FIN!J19="","",FIN!J19)</f>
        <v>1</v>
      </c>
      <c r="F19" s="55"/>
      <c r="G19" s="54"/>
      <c r="H19" s="54"/>
      <c r="I19" s="54"/>
      <c r="J19" s="54"/>
      <c r="K19" s="54"/>
      <c r="L19" s="54"/>
      <c r="M19" s="54"/>
      <c r="N19" s="54"/>
      <c r="O19" s="54"/>
      <c r="P19" s="54"/>
      <c r="Q19" s="54"/>
      <c r="R19" s="54"/>
      <c r="S19" s="70"/>
      <c r="T19" s="30" t="str">
        <f t="shared" si="1"/>
        <v/>
      </c>
      <c r="U19" s="80" t="str">
        <f t="shared" si="0"/>
        <v/>
      </c>
    </row>
    <row r="20" spans="1:21" ht="24.75" customHeight="1" x14ac:dyDescent="0.25">
      <c r="A20" s="30">
        <v>13</v>
      </c>
      <c r="B20" s="26" t="str">
        <f>IF(FIN!B20="","",FIN!B20)</f>
        <v>NOOR ASHIKIN BINTI MUJIONO</v>
      </c>
      <c r="C20" s="25" t="str">
        <f>IF(FIN!C20="","",FIN!C20)</f>
        <v>3ETE</v>
      </c>
      <c r="D20" s="25" t="str">
        <f>IF(FIN!E20="","",FIN!E20)</f>
        <v>K591DETE014</v>
      </c>
      <c r="E20" s="34">
        <f>IF(FIN!J20="","",FIN!J20)</f>
        <v>1</v>
      </c>
      <c r="F20" s="55"/>
      <c r="G20" s="54"/>
      <c r="H20" s="54"/>
      <c r="I20" s="54"/>
      <c r="J20" s="54"/>
      <c r="K20" s="54"/>
      <c r="L20" s="54"/>
      <c r="M20" s="54"/>
      <c r="N20" s="54"/>
      <c r="O20" s="54"/>
      <c r="P20" s="54"/>
      <c r="Q20" s="54"/>
      <c r="R20" s="54"/>
      <c r="S20" s="70"/>
      <c r="T20" s="30" t="str">
        <f t="shared" si="1"/>
        <v/>
      </c>
      <c r="U20" s="80" t="str">
        <f t="shared" si="0"/>
        <v/>
      </c>
    </row>
    <row r="21" spans="1:21" ht="24.75" customHeight="1" x14ac:dyDescent="0.25">
      <c r="A21" s="30">
        <v>14</v>
      </c>
      <c r="B21" s="26" t="str">
        <f>IF(FIN!B21="","",FIN!B21)</f>
        <v>NOR AZIATUL AZLIN BINTI AZHAR</v>
      </c>
      <c r="C21" s="25" t="str">
        <f>IF(FIN!C21="","",FIN!C21)</f>
        <v>3ETE</v>
      </c>
      <c r="D21" s="25" t="str">
        <f>IF(FIN!E21="","",FIN!E21)</f>
        <v>K591DETE015</v>
      </c>
      <c r="E21" s="34">
        <f>IF(FIN!J21="","",FIN!J21)</f>
        <v>1</v>
      </c>
      <c r="F21" s="55"/>
      <c r="G21" s="54"/>
      <c r="H21" s="54"/>
      <c r="I21" s="54"/>
      <c r="J21" s="54"/>
      <c r="K21" s="54"/>
      <c r="L21" s="54"/>
      <c r="M21" s="54"/>
      <c r="N21" s="54"/>
      <c r="O21" s="54"/>
      <c r="P21" s="54"/>
      <c r="Q21" s="54"/>
      <c r="R21" s="54"/>
      <c r="S21" s="70"/>
      <c r="T21" s="30" t="str">
        <f t="shared" si="1"/>
        <v/>
      </c>
      <c r="U21" s="80" t="str">
        <f t="shared" si="0"/>
        <v/>
      </c>
    </row>
    <row r="22" spans="1:21" ht="24.75" customHeight="1" x14ac:dyDescent="0.25">
      <c r="A22" s="30">
        <v>15</v>
      </c>
      <c r="B22" s="26" t="str">
        <f>IF(FIN!B22="","",FIN!B22)</f>
        <v>NUR ALLYA SYAIDA BINTI MOHD ZULKEFLI</v>
      </c>
      <c r="C22" s="25" t="str">
        <f>IF(FIN!C22="","",FIN!C22)</f>
        <v>3ETE</v>
      </c>
      <c r="D22" s="25" t="str">
        <f>IF(FIN!E22="","",FIN!E22)</f>
        <v>K591DETE017</v>
      </c>
      <c r="E22" s="34">
        <f>IF(FIN!J22="","",FIN!J22)</f>
        <v>1</v>
      </c>
      <c r="F22" s="55"/>
      <c r="G22" s="54"/>
      <c r="H22" s="54"/>
      <c r="I22" s="54"/>
      <c r="J22" s="54"/>
      <c r="K22" s="54"/>
      <c r="L22" s="54"/>
      <c r="M22" s="54"/>
      <c r="N22" s="54"/>
      <c r="O22" s="54"/>
      <c r="P22" s="54"/>
      <c r="Q22" s="54"/>
      <c r="R22" s="54"/>
      <c r="S22" s="70"/>
      <c r="T22" s="30" t="str">
        <f t="shared" si="1"/>
        <v/>
      </c>
      <c r="U22" s="80" t="str">
        <f t="shared" si="0"/>
        <v/>
      </c>
    </row>
    <row r="23" spans="1:21" ht="24.75" customHeight="1" x14ac:dyDescent="0.25">
      <c r="A23" s="30">
        <v>16</v>
      </c>
      <c r="B23" s="26" t="str">
        <f>IF(FIN!B23="","",FIN!B23)</f>
        <v>NUR MAISYARAH BINTI ISMAIL</v>
      </c>
      <c r="C23" s="25" t="str">
        <f>IF(FIN!C23="","",FIN!C23)</f>
        <v>3ETE</v>
      </c>
      <c r="D23" s="25" t="str">
        <f>IF(FIN!E23="","",FIN!E23)</f>
        <v>K591DETE019</v>
      </c>
      <c r="E23" s="34">
        <f>IF(FIN!J23="","",FIN!J23)</f>
        <v>1</v>
      </c>
      <c r="F23" s="55"/>
      <c r="G23" s="54"/>
      <c r="H23" s="54"/>
      <c r="I23" s="54"/>
      <c r="J23" s="54"/>
      <c r="K23" s="54"/>
      <c r="L23" s="54"/>
      <c r="M23" s="54"/>
      <c r="N23" s="54"/>
      <c r="O23" s="54"/>
      <c r="P23" s="54"/>
      <c r="Q23" s="54"/>
      <c r="R23" s="54"/>
      <c r="S23" s="70"/>
      <c r="T23" s="30" t="str">
        <f t="shared" si="1"/>
        <v/>
      </c>
      <c r="U23" s="80" t="str">
        <f t="shared" si="0"/>
        <v/>
      </c>
    </row>
    <row r="24" spans="1:21" ht="24.75" customHeight="1" x14ac:dyDescent="0.25">
      <c r="A24" s="30">
        <v>17</v>
      </c>
      <c r="B24" s="26" t="str">
        <f>IF(FIN!B24="","",FIN!B24)</f>
        <v>NURHIDAYAH BINTI MOHD FAUZI</v>
      </c>
      <c r="C24" s="25" t="str">
        <f>IF(FIN!C24="","",FIN!C24)</f>
        <v>3ETE</v>
      </c>
      <c r="D24" s="25" t="str">
        <f>IF(FIN!E24="","",FIN!E24)</f>
        <v>K591DETE021</v>
      </c>
      <c r="E24" s="34">
        <f>IF(FIN!J24="","",FIN!J24)</f>
        <v>1</v>
      </c>
      <c r="F24" s="55"/>
      <c r="G24" s="54"/>
      <c r="H24" s="54"/>
      <c r="I24" s="54"/>
      <c r="J24" s="54"/>
      <c r="K24" s="54"/>
      <c r="L24" s="54"/>
      <c r="M24" s="54"/>
      <c r="N24" s="54"/>
      <c r="O24" s="54"/>
      <c r="P24" s="54"/>
      <c r="Q24" s="54"/>
      <c r="R24" s="54"/>
      <c r="S24" s="70"/>
      <c r="T24" s="30" t="str">
        <f t="shared" si="1"/>
        <v/>
      </c>
      <c r="U24" s="80" t="str">
        <f t="shared" si="0"/>
        <v/>
      </c>
    </row>
    <row r="25" spans="1:21" ht="24.75" customHeight="1" x14ac:dyDescent="0.25">
      <c r="A25" s="30">
        <v>18</v>
      </c>
      <c r="B25" s="26" t="str">
        <f>IF(FIN!B25="","",FIN!B25)</f>
        <v>SHAHZERIN IZZANI BIN ROSLI</v>
      </c>
      <c r="C25" s="25" t="str">
        <f>IF(FIN!C25="","",FIN!C25)</f>
        <v>3ETE</v>
      </c>
      <c r="D25" s="25" t="str">
        <f>IF(FIN!E25="","",FIN!E25)</f>
        <v>K591DETE022</v>
      </c>
      <c r="E25" s="34">
        <f>IF(FIN!J25="","",FIN!J25)</f>
        <v>1</v>
      </c>
      <c r="F25" s="55"/>
      <c r="G25" s="54"/>
      <c r="H25" s="54"/>
      <c r="I25" s="54"/>
      <c r="J25" s="54"/>
      <c r="K25" s="54"/>
      <c r="L25" s="54"/>
      <c r="M25" s="54"/>
      <c r="N25" s="54"/>
      <c r="O25" s="54"/>
      <c r="P25" s="54"/>
      <c r="Q25" s="54"/>
      <c r="R25" s="54"/>
      <c r="S25" s="70"/>
      <c r="T25" s="30" t="str">
        <f t="shared" si="1"/>
        <v/>
      </c>
      <c r="U25" s="80" t="str">
        <f t="shared" si="0"/>
        <v/>
      </c>
    </row>
    <row r="26" spans="1:21" ht="24.75" customHeight="1" x14ac:dyDescent="0.25">
      <c r="A26" s="30">
        <v>19</v>
      </c>
      <c r="B26" s="26" t="str">
        <f>IF(FIN!B26="","",FIN!B26)</f>
        <v>TUAN NUR AISYAH BINTI TUAN MOHAMAD ZAIDI</v>
      </c>
      <c r="C26" s="25" t="str">
        <f>IF(FIN!C26="","",FIN!C26)</f>
        <v>3ETE</v>
      </c>
      <c r="D26" s="25" t="str">
        <f>IF(FIN!E26="","",FIN!E26)</f>
        <v>K591DETE023</v>
      </c>
      <c r="E26" s="34">
        <f>IF(FIN!J26="","",FIN!J26)</f>
        <v>1</v>
      </c>
      <c r="F26" s="55"/>
      <c r="G26" s="54"/>
      <c r="H26" s="54"/>
      <c r="I26" s="54"/>
      <c r="J26" s="54"/>
      <c r="K26" s="54"/>
      <c r="L26" s="54"/>
      <c r="M26" s="54"/>
      <c r="N26" s="54"/>
      <c r="O26" s="54"/>
      <c r="P26" s="54"/>
      <c r="Q26" s="54"/>
      <c r="R26" s="54"/>
      <c r="S26" s="70"/>
      <c r="T26" s="30" t="str">
        <f t="shared" si="1"/>
        <v/>
      </c>
      <c r="U26" s="80" t="str">
        <f t="shared" si="0"/>
        <v/>
      </c>
    </row>
    <row r="27" spans="1:21" ht="24.75" customHeight="1" x14ac:dyDescent="0.25">
      <c r="A27" s="30">
        <v>20</v>
      </c>
      <c r="B27" s="26" t="str">
        <f>IF(FIN!B27="","",FIN!B27)</f>
        <v>WAN MUHAMMAD HANAFIE BIN WAN NOR AZMAN</v>
      </c>
      <c r="C27" s="25" t="str">
        <f>IF(FIN!C27="","",FIN!C27)</f>
        <v>3ETE</v>
      </c>
      <c r="D27" s="25" t="str">
        <f>IF(FIN!E27="","",FIN!E27)</f>
        <v>K591DETE024</v>
      </c>
      <c r="E27" s="34">
        <f>IF(FIN!J27="","",FIN!J27)</f>
        <v>1</v>
      </c>
      <c r="F27" s="55"/>
      <c r="G27" s="54"/>
      <c r="H27" s="54"/>
      <c r="I27" s="54"/>
      <c r="J27" s="54"/>
      <c r="K27" s="54"/>
      <c r="L27" s="54"/>
      <c r="M27" s="54"/>
      <c r="N27" s="54"/>
      <c r="O27" s="54"/>
      <c r="P27" s="54"/>
      <c r="Q27" s="54"/>
      <c r="R27" s="54"/>
      <c r="S27" s="70"/>
      <c r="T27" s="30" t="str">
        <f t="shared" si="1"/>
        <v/>
      </c>
      <c r="U27" s="80" t="str">
        <f t="shared" si="0"/>
        <v/>
      </c>
    </row>
    <row r="28" spans="1:21" ht="24.75" customHeight="1" x14ac:dyDescent="0.25">
      <c r="A28" s="30">
        <v>21</v>
      </c>
      <c r="B28" s="26" t="str">
        <f>IF(FIN!B28="","",FIN!B28)</f>
        <v>WAN MUHAMMAD IZHAM BIN WAN HASNAN</v>
      </c>
      <c r="C28" s="25" t="str">
        <f>IF(FIN!C28="","",FIN!C28)</f>
        <v>3ETE</v>
      </c>
      <c r="D28" s="25" t="str">
        <f>IF(FIN!E28="","",FIN!E28)</f>
        <v>K591DETE025</v>
      </c>
      <c r="E28" s="34">
        <f>IF(FIN!J28="","",FIN!J28)</f>
        <v>1</v>
      </c>
      <c r="F28" s="55"/>
      <c r="G28" s="54"/>
      <c r="H28" s="54"/>
      <c r="I28" s="54"/>
      <c r="J28" s="54"/>
      <c r="K28" s="54"/>
      <c r="L28" s="54"/>
      <c r="M28" s="54"/>
      <c r="N28" s="54"/>
      <c r="O28" s="54"/>
      <c r="P28" s="54"/>
      <c r="Q28" s="54"/>
      <c r="R28" s="54"/>
      <c r="S28" s="70"/>
      <c r="T28" s="30" t="str">
        <f t="shared" si="1"/>
        <v/>
      </c>
      <c r="U28" s="80" t="str">
        <f t="shared" si="0"/>
        <v/>
      </c>
    </row>
    <row r="29" spans="1:21" ht="24.75" customHeight="1" x14ac:dyDescent="0.25">
      <c r="A29" s="30">
        <v>22</v>
      </c>
      <c r="B29" s="26" t="str">
        <f>IF(FIN!B29="","",FIN!B29)</f>
        <v>ADAM SAFAWI BIN AMIRULDIN</v>
      </c>
      <c r="C29" s="25" t="str">
        <f>IF(FIN!C29="","",FIN!C29)</f>
        <v>3ETN</v>
      </c>
      <c r="D29" s="25" t="str">
        <f>IF(FIN!E29="","",FIN!E29)</f>
        <v>K591DETN001</v>
      </c>
      <c r="E29" s="34">
        <f>IF(FIN!J29="","",FIN!J29)</f>
        <v>1</v>
      </c>
      <c r="F29" s="55"/>
      <c r="G29" s="54"/>
      <c r="H29" s="54"/>
      <c r="I29" s="54"/>
      <c r="J29" s="54"/>
      <c r="K29" s="54"/>
      <c r="L29" s="54"/>
      <c r="M29" s="54"/>
      <c r="N29" s="54"/>
      <c r="O29" s="54"/>
      <c r="P29" s="54"/>
      <c r="Q29" s="54"/>
      <c r="R29" s="54"/>
      <c r="S29" s="70"/>
      <c r="T29" s="30" t="str">
        <f t="shared" si="1"/>
        <v/>
      </c>
      <c r="U29" s="80" t="str">
        <f t="shared" si="0"/>
        <v/>
      </c>
    </row>
    <row r="30" spans="1:21" ht="24.75" customHeight="1" x14ac:dyDescent="0.25">
      <c r="A30" s="30">
        <v>23</v>
      </c>
      <c r="B30" s="26" t="str">
        <f>IF(FIN!B30="","",FIN!B30)</f>
        <v>IZZIANA NAZIRA BINTI SHAMSURI</v>
      </c>
      <c r="C30" s="25" t="str">
        <f>IF(FIN!C30="","",FIN!C30)</f>
        <v>3ETN</v>
      </c>
      <c r="D30" s="25" t="str">
        <f>IF(FIN!E30="","",FIN!E30)</f>
        <v>K591DETN002</v>
      </c>
      <c r="E30" s="34">
        <f>IF(FIN!J30="","",FIN!J30)</f>
        <v>1</v>
      </c>
      <c r="F30" s="55"/>
      <c r="G30" s="54"/>
      <c r="H30" s="54"/>
      <c r="I30" s="54"/>
      <c r="J30" s="54"/>
      <c r="K30" s="54"/>
      <c r="L30" s="54"/>
      <c r="M30" s="54"/>
      <c r="N30" s="54"/>
      <c r="O30" s="54"/>
      <c r="P30" s="54"/>
      <c r="Q30" s="54"/>
      <c r="R30" s="54"/>
      <c r="S30" s="70"/>
      <c r="T30" s="30" t="str">
        <f t="shared" si="1"/>
        <v/>
      </c>
      <c r="U30" s="80" t="str">
        <f t="shared" si="0"/>
        <v/>
      </c>
    </row>
    <row r="31" spans="1:21" ht="24.75" customHeight="1" x14ac:dyDescent="0.25">
      <c r="A31" s="30">
        <v>24</v>
      </c>
      <c r="B31" s="26" t="str">
        <f>IF(FIN!B31="","",FIN!B31)</f>
        <v>MOHAMAD AMIRUL ANWAR BIN MOHD SALEHIN</v>
      </c>
      <c r="C31" s="25" t="str">
        <f>IF(FIN!C31="","",FIN!C31)</f>
        <v>3ETN</v>
      </c>
      <c r="D31" s="25" t="str">
        <f>IF(FIN!E31="","",FIN!E31)</f>
        <v>K591DETN003</v>
      </c>
      <c r="E31" s="34">
        <f>IF(FIN!J31="","",FIN!J31)</f>
        <v>1</v>
      </c>
      <c r="F31" s="55"/>
      <c r="G31" s="54"/>
      <c r="H31" s="54"/>
      <c r="I31" s="54"/>
      <c r="J31" s="54"/>
      <c r="K31" s="54"/>
      <c r="L31" s="54"/>
      <c r="M31" s="54"/>
      <c r="N31" s="54"/>
      <c r="O31" s="54"/>
      <c r="P31" s="54"/>
      <c r="Q31" s="54"/>
      <c r="R31" s="54"/>
      <c r="S31" s="70"/>
      <c r="T31" s="30" t="str">
        <f t="shared" si="1"/>
        <v/>
      </c>
      <c r="U31" s="80" t="str">
        <f t="shared" si="0"/>
        <v/>
      </c>
    </row>
    <row r="32" spans="1:21" ht="24.75" customHeight="1" x14ac:dyDescent="0.25">
      <c r="A32" s="30">
        <v>25</v>
      </c>
      <c r="B32" s="26" t="str">
        <f>IF(FIN!B32="","",FIN!B32)</f>
        <v xml:space="preserve">MOHAMAD FAIZ BIN ZUN </v>
      </c>
      <c r="C32" s="25" t="str">
        <f>IF(FIN!C32="","",FIN!C32)</f>
        <v>3ETN</v>
      </c>
      <c r="D32" s="25" t="str">
        <f>IF(FIN!E32="","",FIN!E32)</f>
        <v>K591DETN005</v>
      </c>
      <c r="E32" s="34">
        <f>IF(FIN!J32="","",FIN!J32)</f>
        <v>1</v>
      </c>
      <c r="F32" s="55"/>
      <c r="G32" s="54"/>
      <c r="H32" s="54"/>
      <c r="I32" s="54"/>
      <c r="J32" s="54"/>
      <c r="K32" s="54"/>
      <c r="L32" s="54"/>
      <c r="M32" s="54"/>
      <c r="N32" s="54"/>
      <c r="O32" s="54"/>
      <c r="P32" s="54"/>
      <c r="Q32" s="54"/>
      <c r="R32" s="54"/>
      <c r="S32" s="70"/>
      <c r="T32" s="30" t="str">
        <f t="shared" si="1"/>
        <v/>
      </c>
      <c r="U32" s="80" t="str">
        <f t="shared" si="0"/>
        <v/>
      </c>
    </row>
    <row r="33" spans="1:21" ht="24.75" customHeight="1" x14ac:dyDescent="0.25">
      <c r="A33" s="30">
        <v>26</v>
      </c>
      <c r="B33" s="26" t="str">
        <f>IF(FIN!B33="","",FIN!B33)</f>
        <v>MOHAMAD IQBAL HAKIM BIN OTHMAN</v>
      </c>
      <c r="C33" s="25" t="str">
        <f>IF(FIN!C33="","",FIN!C33)</f>
        <v>3ETN</v>
      </c>
      <c r="D33" s="25" t="str">
        <f>IF(FIN!E33="","",FIN!E33)</f>
        <v>K591DETN006</v>
      </c>
      <c r="E33" s="34">
        <f>IF(FIN!J33="","",FIN!J33)</f>
        <v>1</v>
      </c>
      <c r="F33" s="55"/>
      <c r="G33" s="54"/>
      <c r="H33" s="54"/>
      <c r="I33" s="54"/>
      <c r="J33" s="54"/>
      <c r="K33" s="54"/>
      <c r="L33" s="54"/>
      <c r="M33" s="54"/>
      <c r="N33" s="54"/>
      <c r="O33" s="54"/>
      <c r="P33" s="54"/>
      <c r="Q33" s="54"/>
      <c r="R33" s="54"/>
      <c r="S33" s="70"/>
      <c r="T33" s="30" t="str">
        <f t="shared" si="1"/>
        <v/>
      </c>
      <c r="U33" s="80" t="str">
        <f t="shared" si="0"/>
        <v/>
      </c>
    </row>
    <row r="34" spans="1:21" ht="24.75" customHeight="1" x14ac:dyDescent="0.25">
      <c r="A34" s="30">
        <v>27</v>
      </c>
      <c r="B34" s="26" t="str">
        <f>IF(FIN!B34="","",FIN!B34)</f>
        <v>MUHAMMAD AMIRZUL BIN AMRAN</v>
      </c>
      <c r="C34" s="25" t="str">
        <f>IF(FIN!C34="","",FIN!C34)</f>
        <v>3ETN</v>
      </c>
      <c r="D34" s="25" t="str">
        <f>IF(FIN!E34="","",FIN!E34)</f>
        <v>K591DETN007</v>
      </c>
      <c r="E34" s="34">
        <f>IF(FIN!J34="","",FIN!J34)</f>
        <v>1</v>
      </c>
      <c r="F34" s="55"/>
      <c r="G34" s="54"/>
      <c r="H34" s="54"/>
      <c r="I34" s="54"/>
      <c r="J34" s="54"/>
      <c r="K34" s="54"/>
      <c r="L34" s="54"/>
      <c r="M34" s="54"/>
      <c r="N34" s="54"/>
      <c r="O34" s="54"/>
      <c r="P34" s="54"/>
      <c r="Q34" s="54"/>
      <c r="R34" s="54"/>
      <c r="S34" s="70"/>
      <c r="T34" s="30" t="str">
        <f t="shared" si="1"/>
        <v/>
      </c>
      <c r="U34" s="80" t="str">
        <f t="shared" si="0"/>
        <v/>
      </c>
    </row>
    <row r="35" spans="1:21" ht="24.75" customHeight="1" x14ac:dyDescent="0.25">
      <c r="A35" s="30">
        <v>28</v>
      </c>
      <c r="B35" s="26" t="str">
        <f>IF(FIN!B35="","",FIN!B35)</f>
        <v>MUHAMMAD ASYRAF BIN ABDUL RAHMAN</v>
      </c>
      <c r="C35" s="25" t="str">
        <f>IF(FIN!C35="","",FIN!C35)</f>
        <v>3ETN</v>
      </c>
      <c r="D35" s="25" t="str">
        <f>IF(FIN!E35="","",FIN!E35)</f>
        <v>K591DETN008</v>
      </c>
      <c r="E35" s="34">
        <f>IF(FIN!J35="","",FIN!J35)</f>
        <v>1</v>
      </c>
      <c r="F35" s="55"/>
      <c r="G35" s="54"/>
      <c r="H35" s="54"/>
      <c r="I35" s="54"/>
      <c r="J35" s="54"/>
      <c r="K35" s="54"/>
      <c r="L35" s="54"/>
      <c r="M35" s="54"/>
      <c r="N35" s="54"/>
      <c r="O35" s="54"/>
      <c r="P35" s="54"/>
      <c r="Q35" s="54"/>
      <c r="R35" s="54"/>
      <c r="S35" s="70"/>
      <c r="T35" s="30" t="str">
        <f t="shared" si="1"/>
        <v/>
      </c>
      <c r="U35" s="80" t="str">
        <f t="shared" si="0"/>
        <v/>
      </c>
    </row>
    <row r="36" spans="1:21" ht="24.75" customHeight="1" x14ac:dyDescent="0.25">
      <c r="A36" s="30">
        <v>29</v>
      </c>
      <c r="B36" s="26" t="str">
        <f>IF(FIN!B36="","",FIN!B36)</f>
        <v>MUHAMMAD FAIDHI AIMAN BIN MOHAMAD KAHAR</v>
      </c>
      <c r="C36" s="25" t="str">
        <f>IF(FIN!C36="","",FIN!C36)</f>
        <v>3ETN</v>
      </c>
      <c r="D36" s="25" t="str">
        <f>IF(FIN!E36="","",FIN!E36)</f>
        <v>K591DETN009</v>
      </c>
      <c r="E36" s="34">
        <f>IF(FIN!J36="","",FIN!J36)</f>
        <v>1</v>
      </c>
      <c r="F36" s="55"/>
      <c r="G36" s="54"/>
      <c r="H36" s="54"/>
      <c r="I36" s="54"/>
      <c r="J36" s="54"/>
      <c r="K36" s="54"/>
      <c r="L36" s="54"/>
      <c r="M36" s="54"/>
      <c r="N36" s="54"/>
      <c r="O36" s="54"/>
      <c r="P36" s="54"/>
      <c r="Q36" s="54"/>
      <c r="R36" s="54"/>
      <c r="S36" s="70"/>
      <c r="T36" s="30" t="str">
        <f t="shared" si="1"/>
        <v/>
      </c>
      <c r="U36" s="80" t="str">
        <f t="shared" si="0"/>
        <v/>
      </c>
    </row>
    <row r="37" spans="1:21" ht="24.75" customHeight="1" x14ac:dyDescent="0.25">
      <c r="A37" s="30">
        <v>30</v>
      </c>
      <c r="B37" s="26" t="str">
        <f>IF(FIN!B37="","",FIN!B37)</f>
        <v>MUHAMMAD FAISAL FAIZ BIN RAFI</v>
      </c>
      <c r="C37" s="25" t="str">
        <f>IF(FIN!C37="","",FIN!C37)</f>
        <v>3ETN</v>
      </c>
      <c r="D37" s="25" t="str">
        <f>IF(FIN!E37="","",FIN!E37)</f>
        <v>K591DETN010</v>
      </c>
      <c r="E37" s="34">
        <f>IF(FIN!J37="","",FIN!J37)</f>
        <v>1</v>
      </c>
      <c r="F37" s="55"/>
      <c r="G37" s="54"/>
      <c r="H37" s="54"/>
      <c r="I37" s="54"/>
      <c r="J37" s="54"/>
      <c r="K37" s="54"/>
      <c r="L37" s="54"/>
      <c r="M37" s="54"/>
      <c r="N37" s="54"/>
      <c r="O37" s="54"/>
      <c r="P37" s="54"/>
      <c r="Q37" s="54"/>
      <c r="R37" s="54"/>
      <c r="S37" s="70"/>
      <c r="T37" s="30" t="str">
        <f t="shared" si="1"/>
        <v/>
      </c>
      <c r="U37" s="80" t="str">
        <f t="shared" si="0"/>
        <v/>
      </c>
    </row>
    <row r="38" spans="1:21" ht="24.75" customHeight="1" x14ac:dyDescent="0.25">
      <c r="A38" s="30">
        <v>31</v>
      </c>
      <c r="B38" s="26" t="str">
        <f>IF(FIN!B38="","",FIN!B38)</f>
        <v>MUHAMMAD IZZAT FAHMI BIN AZIZ</v>
      </c>
      <c r="C38" s="25" t="str">
        <f>IF(FIN!C38="","",FIN!C38)</f>
        <v>3ETN</v>
      </c>
      <c r="D38" s="25" t="str">
        <f>IF(FIN!E38="","",FIN!E38)</f>
        <v>K591DETN011</v>
      </c>
      <c r="E38" s="34">
        <f>IF(FIN!J38="","",FIN!J38)</f>
        <v>1</v>
      </c>
      <c r="F38" s="55"/>
      <c r="G38" s="54"/>
      <c r="H38" s="54"/>
      <c r="I38" s="54"/>
      <c r="J38" s="54"/>
      <c r="K38" s="54"/>
      <c r="L38" s="54"/>
      <c r="M38" s="54"/>
      <c r="N38" s="54"/>
      <c r="O38" s="54"/>
      <c r="P38" s="54"/>
      <c r="Q38" s="54"/>
      <c r="R38" s="54"/>
      <c r="S38" s="70"/>
      <c r="T38" s="30" t="str">
        <f t="shared" si="1"/>
        <v/>
      </c>
      <c r="U38" s="80" t="str">
        <f t="shared" si="0"/>
        <v/>
      </c>
    </row>
    <row r="39" spans="1:21" ht="24.75" customHeight="1" x14ac:dyDescent="0.25">
      <c r="A39" s="30">
        <v>32</v>
      </c>
      <c r="B39" s="26" t="str">
        <f>IF(FIN!B39="","",FIN!B39)</f>
        <v>MUHAMMAD SHAMIM BIN SHAMSUDDIN</v>
      </c>
      <c r="C39" s="25" t="str">
        <f>IF(FIN!C39="","",FIN!C39)</f>
        <v>3ETN</v>
      </c>
      <c r="D39" s="25" t="str">
        <f>IF(FIN!E39="","",FIN!E39)</f>
        <v>K591DETN012</v>
      </c>
      <c r="E39" s="34">
        <f>IF(FIN!J39="","",FIN!J39)</f>
        <v>1</v>
      </c>
      <c r="F39" s="55"/>
      <c r="G39" s="54"/>
      <c r="H39" s="54"/>
      <c r="I39" s="54"/>
      <c r="J39" s="54"/>
      <c r="K39" s="54"/>
      <c r="L39" s="54"/>
      <c r="M39" s="54"/>
      <c r="N39" s="54"/>
      <c r="O39" s="54"/>
      <c r="P39" s="54"/>
      <c r="Q39" s="54"/>
      <c r="R39" s="54"/>
      <c r="S39" s="70"/>
      <c r="T39" s="30" t="str">
        <f t="shared" si="1"/>
        <v/>
      </c>
      <c r="U39" s="80" t="str">
        <f t="shared" si="0"/>
        <v/>
      </c>
    </row>
    <row r="40" spans="1:21" ht="24.75" customHeight="1" x14ac:dyDescent="0.25">
      <c r="A40" s="30">
        <v>33</v>
      </c>
      <c r="B40" s="26" t="str">
        <f>IF(FIN!B40="","",FIN!B40)</f>
        <v>NABILA AYUNI BINTI ZAINAL ABIDIN</v>
      </c>
      <c r="C40" s="25" t="str">
        <f>IF(FIN!C40="","",FIN!C40)</f>
        <v>3ETN</v>
      </c>
      <c r="D40" s="25" t="str">
        <f>IF(FIN!E40="","",FIN!E40)</f>
        <v>K591DETN013</v>
      </c>
      <c r="E40" s="34">
        <f>IF(FIN!J40="","",FIN!J40)</f>
        <v>1</v>
      </c>
      <c r="F40" s="55"/>
      <c r="G40" s="54"/>
      <c r="H40" s="54"/>
      <c r="I40" s="54"/>
      <c r="J40" s="54"/>
      <c r="K40" s="54"/>
      <c r="L40" s="54"/>
      <c r="M40" s="54"/>
      <c r="N40" s="54"/>
      <c r="O40" s="54"/>
      <c r="P40" s="54"/>
      <c r="Q40" s="54"/>
      <c r="R40" s="54"/>
      <c r="S40" s="70"/>
      <c r="T40" s="30" t="str">
        <f t="shared" si="1"/>
        <v/>
      </c>
      <c r="U40" s="80" t="str">
        <f t="shared" si="0"/>
        <v/>
      </c>
    </row>
    <row r="41" spans="1:21" ht="24.75" customHeight="1" x14ac:dyDescent="0.25">
      <c r="A41" s="30">
        <v>34</v>
      </c>
      <c r="B41" s="26" t="str">
        <f>IF(FIN!B41="","",FIN!B41)</f>
        <v>NUR AINI BINTI ROSLI</v>
      </c>
      <c r="C41" s="25" t="str">
        <f>IF(FIN!C41="","",FIN!C41)</f>
        <v>3ETN</v>
      </c>
      <c r="D41" s="25" t="str">
        <f>IF(FIN!E41="","",FIN!E41)</f>
        <v>K591DETN014</v>
      </c>
      <c r="E41" s="34">
        <f>IF(FIN!J41="","",FIN!J41)</f>
        <v>1</v>
      </c>
      <c r="F41" s="55"/>
      <c r="G41" s="54"/>
      <c r="H41" s="54"/>
      <c r="I41" s="54"/>
      <c r="J41" s="54"/>
      <c r="K41" s="54"/>
      <c r="L41" s="54"/>
      <c r="M41" s="54"/>
      <c r="N41" s="54"/>
      <c r="O41" s="54"/>
      <c r="P41" s="54"/>
      <c r="Q41" s="54"/>
      <c r="R41" s="54"/>
      <c r="S41" s="70"/>
      <c r="T41" s="30" t="str">
        <f t="shared" si="1"/>
        <v/>
      </c>
      <c r="U41" s="80" t="str">
        <f t="shared" si="0"/>
        <v/>
      </c>
    </row>
    <row r="42" spans="1:21" ht="24.75" customHeight="1" x14ac:dyDescent="0.25">
      <c r="A42" s="30">
        <v>35</v>
      </c>
      <c r="B42" s="26" t="str">
        <f>IF(FIN!B42="","",FIN!B42)</f>
        <v>SITI NURZULAIKHA BINTI MOHAMMAD RAPI</v>
      </c>
      <c r="C42" s="25" t="str">
        <f>IF(FIN!C42="","",FIN!C42)</f>
        <v>3ETN</v>
      </c>
      <c r="D42" s="25" t="str">
        <f>IF(FIN!E42="","",FIN!E42)</f>
        <v>K591DETN015</v>
      </c>
      <c r="E42" s="34">
        <f>IF(FIN!J42="","",FIN!J42)</f>
        <v>1</v>
      </c>
      <c r="F42" s="55"/>
      <c r="G42" s="54"/>
      <c r="H42" s="54"/>
      <c r="I42" s="54"/>
      <c r="J42" s="54"/>
      <c r="K42" s="54"/>
      <c r="L42" s="54"/>
      <c r="M42" s="54"/>
      <c r="N42" s="54"/>
      <c r="O42" s="54"/>
      <c r="P42" s="54"/>
      <c r="Q42" s="54"/>
      <c r="R42" s="54"/>
      <c r="S42" s="70"/>
      <c r="T42" s="30" t="str">
        <f t="shared" si="1"/>
        <v/>
      </c>
      <c r="U42" s="80" t="str">
        <f t="shared" si="0"/>
        <v/>
      </c>
    </row>
    <row r="43" spans="1:21" ht="24.75" customHeight="1" x14ac:dyDescent="0.25">
      <c r="A43" s="30">
        <v>36</v>
      </c>
      <c r="B43" s="26" t="str">
        <f>IF(FIN!B43="","",FIN!B43)</f>
        <v>ASYRAFF IKHWAN BIN RASHIDI</v>
      </c>
      <c r="C43" s="25" t="str">
        <f>IF(FIN!C43="","",FIN!C43)</f>
        <v>3MPI</v>
      </c>
      <c r="D43" s="25" t="str">
        <f>IF(FIN!E43="","",FIN!E43)</f>
        <v>K591DMPI002</v>
      </c>
      <c r="E43" s="34">
        <f>IF(FIN!J43="","",FIN!J43)</f>
        <v>1</v>
      </c>
      <c r="F43" s="55"/>
      <c r="G43" s="54"/>
      <c r="H43" s="54"/>
      <c r="I43" s="54"/>
      <c r="J43" s="54"/>
      <c r="K43" s="54"/>
      <c r="L43" s="54"/>
      <c r="M43" s="54"/>
      <c r="N43" s="54"/>
      <c r="O43" s="54"/>
      <c r="P43" s="54"/>
      <c r="Q43" s="54"/>
      <c r="R43" s="54"/>
      <c r="S43" s="70"/>
      <c r="T43" s="30" t="str">
        <f t="shared" si="1"/>
        <v/>
      </c>
      <c r="U43" s="80" t="str">
        <f t="shared" si="0"/>
        <v/>
      </c>
    </row>
    <row r="44" spans="1:21" ht="24.75" customHeight="1" x14ac:dyDescent="0.25">
      <c r="A44" s="30">
        <v>37</v>
      </c>
      <c r="B44" s="26" t="str">
        <f>IF(FIN!B44="","",FIN!B44)</f>
        <v>IKMAL HAZIM BIN ZAHARUDIN</v>
      </c>
      <c r="C44" s="25" t="str">
        <f>IF(FIN!C44="","",FIN!C44)</f>
        <v>3MPI</v>
      </c>
      <c r="D44" s="25" t="str">
        <f>IF(FIN!E44="","",FIN!E44)</f>
        <v>K591DMPI003</v>
      </c>
      <c r="E44" s="34">
        <f>IF(FIN!J44="","",FIN!J44)</f>
        <v>1</v>
      </c>
      <c r="F44" s="55"/>
      <c r="G44" s="54"/>
      <c r="H44" s="54"/>
      <c r="I44" s="54"/>
      <c r="J44" s="54"/>
      <c r="K44" s="54"/>
      <c r="L44" s="54"/>
      <c r="M44" s="54"/>
      <c r="N44" s="54"/>
      <c r="O44" s="54"/>
      <c r="P44" s="54"/>
      <c r="Q44" s="54"/>
      <c r="R44" s="54"/>
      <c r="S44" s="70"/>
      <c r="T44" s="30" t="str">
        <f t="shared" si="1"/>
        <v/>
      </c>
      <c r="U44" s="80" t="str">
        <f t="shared" si="0"/>
        <v/>
      </c>
    </row>
    <row r="45" spans="1:21" ht="24.75" customHeight="1" x14ac:dyDescent="0.25">
      <c r="A45" s="30">
        <v>38</v>
      </c>
      <c r="B45" s="26" t="str">
        <f>IF(FIN!B45="","",FIN!B45)</f>
        <v>MUHAMAD ADIB DANIAL BIN ABDUL RAZAK</v>
      </c>
      <c r="C45" s="25" t="str">
        <f>IF(FIN!C45="","",FIN!C45)</f>
        <v>3MPI</v>
      </c>
      <c r="D45" s="25" t="str">
        <f>IF(FIN!E45="","",FIN!E45)</f>
        <v>K591DMPI007</v>
      </c>
      <c r="E45" s="34">
        <f>IF(FIN!J45="","",FIN!J45)</f>
        <v>1</v>
      </c>
      <c r="F45" s="55"/>
      <c r="G45" s="54"/>
      <c r="H45" s="54"/>
      <c r="I45" s="54"/>
      <c r="J45" s="54"/>
      <c r="K45" s="54"/>
      <c r="L45" s="54"/>
      <c r="M45" s="54"/>
      <c r="N45" s="54"/>
      <c r="O45" s="54"/>
      <c r="P45" s="54"/>
      <c r="Q45" s="54"/>
      <c r="R45" s="54"/>
      <c r="S45" s="70"/>
      <c r="T45" s="30" t="str">
        <f t="shared" si="1"/>
        <v/>
      </c>
      <c r="U45" s="80" t="str">
        <f t="shared" si="0"/>
        <v/>
      </c>
    </row>
    <row r="46" spans="1:21" ht="24.75" customHeight="1" x14ac:dyDescent="0.25">
      <c r="A46" s="30">
        <v>39</v>
      </c>
      <c r="B46" s="26" t="str">
        <f>IF(FIN!B46="","",FIN!B46)</f>
        <v>MUHAMAD SYAMSUL SYAZWAN BIN IBRAHIM</v>
      </c>
      <c r="C46" s="25" t="str">
        <f>IF(FIN!C46="","",FIN!C46)</f>
        <v>3MPI</v>
      </c>
      <c r="D46" s="25" t="str">
        <f>IF(FIN!E46="","",FIN!E46)</f>
        <v>K591DMPI009</v>
      </c>
      <c r="E46" s="34">
        <f>IF(FIN!J46="","",FIN!J46)</f>
        <v>1</v>
      </c>
      <c r="F46" s="55"/>
      <c r="G46" s="54"/>
      <c r="H46" s="54"/>
      <c r="I46" s="54"/>
      <c r="J46" s="54"/>
      <c r="K46" s="54"/>
      <c r="L46" s="54"/>
      <c r="M46" s="54"/>
      <c r="N46" s="54"/>
      <c r="O46" s="54"/>
      <c r="P46" s="54"/>
      <c r="Q46" s="54"/>
      <c r="R46" s="54"/>
      <c r="S46" s="70"/>
      <c r="T46" s="30" t="str">
        <f t="shared" si="1"/>
        <v/>
      </c>
      <c r="U46" s="80" t="str">
        <f t="shared" si="0"/>
        <v/>
      </c>
    </row>
    <row r="47" spans="1:21" ht="24.75" customHeight="1" x14ac:dyDescent="0.25">
      <c r="A47" s="30">
        <v>40</v>
      </c>
      <c r="B47" s="26" t="str">
        <f>IF(FIN!B47="","",FIN!B47)</f>
        <v>MUHAMMAD AFIZUL HAKIMI   BIN SHARIN</v>
      </c>
      <c r="C47" s="25" t="str">
        <f>IF(FIN!C47="","",FIN!C47)</f>
        <v>3MPI</v>
      </c>
      <c r="D47" s="25" t="str">
        <f>IF(FIN!E47="","",FIN!E47)</f>
        <v>K591DMPI010</v>
      </c>
      <c r="E47" s="34">
        <f>IF(FIN!J47="","",FIN!J47)</f>
        <v>1</v>
      </c>
      <c r="F47" s="55"/>
      <c r="G47" s="54"/>
      <c r="H47" s="54"/>
      <c r="I47" s="54"/>
      <c r="J47" s="54"/>
      <c r="K47" s="54"/>
      <c r="L47" s="54"/>
      <c r="M47" s="54"/>
      <c r="N47" s="54"/>
      <c r="O47" s="54"/>
      <c r="P47" s="54"/>
      <c r="Q47" s="54"/>
      <c r="R47" s="54"/>
      <c r="S47" s="70"/>
      <c r="T47" s="30" t="str">
        <f t="shared" si="1"/>
        <v/>
      </c>
      <c r="U47" s="80" t="str">
        <f t="shared" si="0"/>
        <v/>
      </c>
    </row>
    <row r="48" spans="1:21" ht="24.75" customHeight="1" x14ac:dyDescent="0.25">
      <c r="A48" s="30">
        <v>41</v>
      </c>
      <c r="B48" s="26" t="str">
        <f>IF(FIN!B48="","",FIN!B48)</f>
        <v>MUHAMMAD AIZZAT SHYZRIEL BIN PIRUS</v>
      </c>
      <c r="C48" s="25" t="str">
        <f>IF(FIN!C48="","",FIN!C48)</f>
        <v>3MPI</v>
      </c>
      <c r="D48" s="25" t="str">
        <f>IF(FIN!E48="","",FIN!E48)</f>
        <v>K591DMPI013</v>
      </c>
      <c r="E48" s="34">
        <f>IF(FIN!J48="","",FIN!J48)</f>
        <v>1</v>
      </c>
      <c r="F48" s="55"/>
      <c r="G48" s="54"/>
      <c r="H48" s="54"/>
      <c r="I48" s="54"/>
      <c r="J48" s="54"/>
      <c r="K48" s="54"/>
      <c r="L48" s="54"/>
      <c r="M48" s="54"/>
      <c r="N48" s="54"/>
      <c r="O48" s="54"/>
      <c r="P48" s="54"/>
      <c r="Q48" s="54"/>
      <c r="R48" s="54"/>
      <c r="S48" s="70"/>
      <c r="T48" s="30" t="str">
        <f t="shared" si="1"/>
        <v/>
      </c>
      <c r="U48" s="80" t="str">
        <f t="shared" si="0"/>
        <v/>
      </c>
    </row>
    <row r="49" spans="1:21" ht="24.75" customHeight="1" x14ac:dyDescent="0.25">
      <c r="A49" s="30">
        <v>42</v>
      </c>
      <c r="B49" s="26" t="str">
        <f>IF(FIN!B49="","",FIN!B49)</f>
        <v>MUHAMMAD AZRI AMIR BIN SHARIFUDIN</v>
      </c>
      <c r="C49" s="25" t="str">
        <f>IF(FIN!C49="","",FIN!C49)</f>
        <v>3MPI</v>
      </c>
      <c r="D49" s="25" t="str">
        <f>IF(FIN!E49="","",FIN!E49)</f>
        <v>K591DMPI014</v>
      </c>
      <c r="E49" s="34">
        <f>IF(FIN!J49="","",FIN!J49)</f>
        <v>1</v>
      </c>
      <c r="F49" s="55"/>
      <c r="G49" s="54"/>
      <c r="H49" s="54"/>
      <c r="I49" s="54"/>
      <c r="J49" s="54"/>
      <c r="K49" s="54"/>
      <c r="L49" s="54"/>
      <c r="M49" s="54"/>
      <c r="N49" s="54"/>
      <c r="O49" s="54"/>
      <c r="P49" s="54"/>
      <c r="Q49" s="54"/>
      <c r="R49" s="54"/>
      <c r="S49" s="70"/>
      <c r="T49" s="30" t="str">
        <f t="shared" si="1"/>
        <v/>
      </c>
      <c r="U49" s="80" t="str">
        <f t="shared" si="0"/>
        <v/>
      </c>
    </row>
    <row r="50" spans="1:21" ht="24.75" customHeight="1" x14ac:dyDescent="0.25">
      <c r="A50" s="30">
        <v>43</v>
      </c>
      <c r="B50" s="26" t="str">
        <f>IF(FIN!B50="","",FIN!B50)</f>
        <v>MUHAMMAD MUIZZUDDIN BIN MOHD ZAKARIA</v>
      </c>
      <c r="C50" s="25" t="str">
        <f>IF(FIN!C50="","",FIN!C50)</f>
        <v>3MPI</v>
      </c>
      <c r="D50" s="25" t="str">
        <f>IF(FIN!E50="","",FIN!E50)</f>
        <v>K591DMPI015</v>
      </c>
      <c r="E50" s="34">
        <f>IF(FIN!J50="","",FIN!J50)</f>
        <v>1</v>
      </c>
      <c r="F50" s="55"/>
      <c r="G50" s="54"/>
      <c r="H50" s="54"/>
      <c r="I50" s="54"/>
      <c r="J50" s="54"/>
      <c r="K50" s="54"/>
      <c r="L50" s="54"/>
      <c r="M50" s="54"/>
      <c r="N50" s="54"/>
      <c r="O50" s="54"/>
      <c r="P50" s="54"/>
      <c r="Q50" s="54"/>
      <c r="R50" s="54"/>
      <c r="S50" s="70"/>
      <c r="T50" s="30" t="str">
        <f t="shared" si="1"/>
        <v/>
      </c>
      <c r="U50" s="80" t="str">
        <f t="shared" si="0"/>
        <v/>
      </c>
    </row>
    <row r="51" spans="1:21" ht="24.75" customHeight="1" x14ac:dyDescent="0.25">
      <c r="A51" s="30">
        <v>44</v>
      </c>
      <c r="B51" s="26" t="str">
        <f>IF(FIN!B51="","",FIN!B51)</f>
        <v>MUHAMMAD NASRUN HAKIM BIN JULAINI</v>
      </c>
      <c r="C51" s="25" t="str">
        <f>IF(FIN!C51="","",FIN!C51)</f>
        <v>3MPI</v>
      </c>
      <c r="D51" s="25" t="str">
        <f>IF(FIN!E51="","",FIN!E51)</f>
        <v>K591DMPI016</v>
      </c>
      <c r="E51" s="34">
        <f>IF(FIN!J51="","",FIN!J51)</f>
        <v>1</v>
      </c>
      <c r="F51" s="55"/>
      <c r="G51" s="54"/>
      <c r="H51" s="54"/>
      <c r="I51" s="54"/>
      <c r="J51" s="54"/>
      <c r="K51" s="54"/>
      <c r="L51" s="54"/>
      <c r="M51" s="54"/>
      <c r="N51" s="54"/>
      <c r="O51" s="54"/>
      <c r="P51" s="54"/>
      <c r="Q51" s="54"/>
      <c r="R51" s="54"/>
      <c r="S51" s="70"/>
      <c r="T51" s="30" t="str">
        <f t="shared" si="1"/>
        <v/>
      </c>
      <c r="U51" s="80" t="str">
        <f t="shared" si="0"/>
        <v/>
      </c>
    </row>
    <row r="52" spans="1:21" ht="24.75" customHeight="1" x14ac:dyDescent="0.25">
      <c r="A52" s="30">
        <v>45</v>
      </c>
      <c r="B52" s="26" t="str">
        <f>IF(FIN!B52="","",FIN!B52)</f>
        <v>MUHAMMAD RUSTAM IKMAL BIN ADUAT</v>
      </c>
      <c r="C52" s="25" t="str">
        <f>IF(FIN!C52="","",FIN!C52)</f>
        <v>3MPI</v>
      </c>
      <c r="D52" s="25" t="str">
        <f>IF(FIN!E52="","",FIN!E52)</f>
        <v>K591DMPI017</v>
      </c>
      <c r="E52" s="34">
        <f>IF(FIN!J52="","",FIN!J52)</f>
        <v>1</v>
      </c>
      <c r="F52" s="55"/>
      <c r="G52" s="54"/>
      <c r="H52" s="54"/>
      <c r="I52" s="54"/>
      <c r="J52" s="54"/>
      <c r="K52" s="54"/>
      <c r="L52" s="54"/>
      <c r="M52" s="54"/>
      <c r="N52" s="54"/>
      <c r="O52" s="54"/>
      <c r="P52" s="54"/>
      <c r="Q52" s="54"/>
      <c r="R52" s="54"/>
      <c r="S52" s="70"/>
      <c r="T52" s="30" t="str">
        <f t="shared" si="1"/>
        <v/>
      </c>
      <c r="U52" s="80" t="str">
        <f t="shared" si="0"/>
        <v/>
      </c>
    </row>
    <row r="53" spans="1:21" ht="24.75" customHeight="1" x14ac:dyDescent="0.25">
      <c r="A53" s="30">
        <v>46</v>
      </c>
      <c r="B53" s="26" t="str">
        <f>IF(FIN!B53="","",FIN!B53)</f>
        <v>MUHAMMAD SHAHRUL AMIRUL BIN HISHAM</v>
      </c>
      <c r="C53" s="25" t="str">
        <f>IF(FIN!C53="","",FIN!C53)</f>
        <v>3MPI</v>
      </c>
      <c r="D53" s="25" t="str">
        <f>IF(FIN!E53="","",FIN!E53)</f>
        <v>K591DMPI018</v>
      </c>
      <c r="E53" s="34">
        <f>IF(FIN!J53="","",FIN!J53)</f>
        <v>1</v>
      </c>
      <c r="F53" s="55"/>
      <c r="G53" s="54"/>
      <c r="H53" s="54"/>
      <c r="I53" s="54"/>
      <c r="J53" s="54"/>
      <c r="K53" s="54"/>
      <c r="L53" s="54"/>
      <c r="M53" s="54"/>
      <c r="N53" s="54"/>
      <c r="O53" s="54"/>
      <c r="P53" s="54"/>
      <c r="Q53" s="54"/>
      <c r="R53" s="54"/>
      <c r="S53" s="70"/>
      <c r="T53" s="30" t="str">
        <f t="shared" si="1"/>
        <v/>
      </c>
      <c r="U53" s="80" t="str">
        <f t="shared" si="0"/>
        <v/>
      </c>
    </row>
    <row r="54" spans="1:21" ht="24.75" customHeight="1" x14ac:dyDescent="0.25">
      <c r="A54" s="30">
        <v>47</v>
      </c>
      <c r="B54" s="26" t="str">
        <f>IF(FIN!B54="","",FIN!B54)</f>
        <v>NAIM KASHFI BIN MOHAMAD ZABIDI</v>
      </c>
      <c r="C54" s="25" t="str">
        <f>IF(FIN!C54="","",FIN!C54)</f>
        <v>3MPI</v>
      </c>
      <c r="D54" s="25" t="str">
        <f>IF(FIN!E54="","",FIN!E54)</f>
        <v>K591DMPI019</v>
      </c>
      <c r="E54" s="34">
        <f>IF(FIN!J54="","",FIN!J54)</f>
        <v>1</v>
      </c>
      <c r="F54" s="55"/>
      <c r="G54" s="54"/>
      <c r="H54" s="54"/>
      <c r="I54" s="54"/>
      <c r="J54" s="54"/>
      <c r="K54" s="54"/>
      <c r="L54" s="54"/>
      <c r="M54" s="54"/>
      <c r="N54" s="54"/>
      <c r="O54" s="54"/>
      <c r="P54" s="54"/>
      <c r="Q54" s="54"/>
      <c r="R54" s="54"/>
      <c r="S54" s="70"/>
      <c r="T54" s="30" t="str">
        <f t="shared" si="1"/>
        <v/>
      </c>
      <c r="U54" s="80" t="str">
        <f t="shared" si="0"/>
        <v/>
      </c>
    </row>
    <row r="55" spans="1:21" ht="24.75" customHeight="1" x14ac:dyDescent="0.25">
      <c r="A55" s="30">
        <v>48</v>
      </c>
      <c r="B55" s="26" t="str">
        <f>IF(FIN!B55="","",FIN!B55)</f>
        <v>SITI NURAZIMAH BINTI SAPALI</v>
      </c>
      <c r="C55" s="25" t="str">
        <f>IF(FIN!C55="","",FIN!C55)</f>
        <v>3MPI</v>
      </c>
      <c r="D55" s="25" t="str">
        <f>IF(FIN!E55="","",FIN!E55)</f>
        <v>K591DMPI020</v>
      </c>
      <c r="E55" s="34">
        <f>IF(FIN!J55="","",FIN!J55)</f>
        <v>1</v>
      </c>
      <c r="F55" s="55"/>
      <c r="G55" s="54"/>
      <c r="H55" s="54"/>
      <c r="I55" s="54"/>
      <c r="J55" s="54"/>
      <c r="K55" s="54"/>
      <c r="L55" s="54"/>
      <c r="M55" s="54"/>
      <c r="N55" s="54"/>
      <c r="O55" s="54"/>
      <c r="P55" s="54"/>
      <c r="Q55" s="54"/>
      <c r="R55" s="54"/>
      <c r="S55" s="70"/>
      <c r="T55" s="30" t="str">
        <f t="shared" si="1"/>
        <v/>
      </c>
      <c r="U55" s="80" t="str">
        <f t="shared" si="0"/>
        <v/>
      </c>
    </row>
    <row r="56" spans="1:21" ht="24.75" customHeight="1" x14ac:dyDescent="0.25">
      <c r="A56" s="30">
        <v>49</v>
      </c>
      <c r="B56" s="26" t="str">
        <f>IF(FIN!B56="","",FIN!B56)</f>
        <v>MOHAMAD SAMSUL ARIF BIN IDRUSSAIDI AKMAR</v>
      </c>
      <c r="C56" s="25" t="str">
        <f>IF(FIN!C56="","",FIN!C56)</f>
        <v>3MPP</v>
      </c>
      <c r="D56" s="25" t="str">
        <f>IF(FIN!E56="","",FIN!E56)</f>
        <v>K591DMPP003</v>
      </c>
      <c r="E56" s="34">
        <f>IF(FIN!J56="","",FIN!J56)</f>
        <v>1</v>
      </c>
      <c r="F56" s="55"/>
      <c r="G56" s="54"/>
      <c r="H56" s="54"/>
      <c r="I56" s="54"/>
      <c r="J56" s="54"/>
      <c r="K56" s="54"/>
      <c r="L56" s="54"/>
      <c r="M56" s="54"/>
      <c r="N56" s="54"/>
      <c r="O56" s="54"/>
      <c r="P56" s="54"/>
      <c r="Q56" s="54"/>
      <c r="R56" s="54"/>
      <c r="S56" s="70"/>
      <c r="T56" s="30" t="str">
        <f t="shared" si="1"/>
        <v/>
      </c>
      <c r="U56" s="80" t="str">
        <f t="shared" si="0"/>
        <v/>
      </c>
    </row>
    <row r="57" spans="1:21" ht="24.75" customHeight="1" x14ac:dyDescent="0.25">
      <c r="A57" s="30">
        <v>50</v>
      </c>
      <c r="B57" s="26" t="str">
        <f>IF(FIN!B57="","",FIN!B57)</f>
        <v>MUHAMMAD ALIFF NAZRIEN BIN HAMERI</v>
      </c>
      <c r="C57" s="25" t="str">
        <f>IF(FIN!C57="","",FIN!C57)</f>
        <v>3MPP</v>
      </c>
      <c r="D57" s="25" t="str">
        <f>IF(FIN!E57="","",FIN!E57)</f>
        <v>K591DMPP004</v>
      </c>
      <c r="E57" s="34">
        <f>IF(FIN!J57="","",FIN!J57)</f>
        <v>1</v>
      </c>
      <c r="F57" s="55"/>
      <c r="G57" s="54"/>
      <c r="H57" s="54"/>
      <c r="I57" s="54"/>
      <c r="J57" s="54"/>
      <c r="K57" s="54"/>
      <c r="L57" s="54"/>
      <c r="M57" s="54"/>
      <c r="N57" s="54"/>
      <c r="O57" s="54"/>
      <c r="P57" s="54"/>
      <c r="Q57" s="54"/>
      <c r="R57" s="54"/>
      <c r="S57" s="70"/>
      <c r="T57" s="30" t="str">
        <f t="shared" si="1"/>
        <v/>
      </c>
      <c r="U57" s="80" t="str">
        <f t="shared" si="0"/>
        <v/>
      </c>
    </row>
    <row r="58" spans="1:21" ht="24.75" customHeight="1" x14ac:dyDescent="0.25">
      <c r="A58" s="30">
        <v>51</v>
      </c>
      <c r="B58" s="26" t="str">
        <f>IF(FIN!B58="","",FIN!B58)</f>
        <v>MUHAMMAD AMIR AMIRUN BIN ZAMRI</v>
      </c>
      <c r="C58" s="25" t="str">
        <f>IF(FIN!C58="","",FIN!C58)</f>
        <v>3MPP</v>
      </c>
      <c r="D58" s="25" t="str">
        <f>IF(FIN!E58="","",FIN!E58)</f>
        <v>K591DMPP005</v>
      </c>
      <c r="E58" s="34">
        <f>IF(FIN!J58="","",FIN!J58)</f>
        <v>1</v>
      </c>
      <c r="F58" s="55"/>
      <c r="G58" s="54"/>
      <c r="H58" s="54"/>
      <c r="I58" s="54"/>
      <c r="J58" s="54"/>
      <c r="K58" s="54"/>
      <c r="L58" s="54"/>
      <c r="M58" s="54"/>
      <c r="N58" s="54"/>
      <c r="O58" s="54"/>
      <c r="P58" s="54"/>
      <c r="Q58" s="54"/>
      <c r="R58" s="54"/>
      <c r="S58" s="70"/>
      <c r="T58" s="30" t="str">
        <f t="shared" si="1"/>
        <v/>
      </c>
      <c r="U58" s="80" t="str">
        <f t="shared" si="0"/>
        <v/>
      </c>
    </row>
    <row r="59" spans="1:21" ht="24.75" customHeight="1" x14ac:dyDescent="0.25">
      <c r="A59" s="30">
        <v>52</v>
      </c>
      <c r="B59" s="26" t="str">
        <f>IF(FIN!B59="","",FIN!B59)</f>
        <v>MUHAMMAD AMIRUL SYAHID BIN ADNA</v>
      </c>
      <c r="C59" s="25" t="str">
        <f>IF(FIN!C59="","",FIN!C59)</f>
        <v>3MPP</v>
      </c>
      <c r="D59" s="25" t="str">
        <f>IF(FIN!E59="","",FIN!E59)</f>
        <v>K591DMPP006</v>
      </c>
      <c r="E59" s="34">
        <f>IF(FIN!J59="","",FIN!J59)</f>
        <v>1</v>
      </c>
      <c r="F59" s="55"/>
      <c r="G59" s="54"/>
      <c r="H59" s="54"/>
      <c r="I59" s="54"/>
      <c r="J59" s="54"/>
      <c r="K59" s="54"/>
      <c r="L59" s="54"/>
      <c r="M59" s="54"/>
      <c r="N59" s="54"/>
      <c r="O59" s="54"/>
      <c r="P59" s="54"/>
      <c r="Q59" s="54"/>
      <c r="R59" s="54"/>
      <c r="S59" s="70"/>
      <c r="T59" s="30" t="str">
        <f t="shared" si="1"/>
        <v/>
      </c>
      <c r="U59" s="80" t="str">
        <f t="shared" si="0"/>
        <v/>
      </c>
    </row>
    <row r="60" spans="1:21" ht="24.75" customHeight="1" x14ac:dyDescent="0.25">
      <c r="A60" s="30">
        <v>53</v>
      </c>
      <c r="B60" s="26" t="str">
        <f>IF(FIN!B60="","",FIN!B60)</f>
        <v>MUHAMMAD ASHRAF BIN MOHD NOOR</v>
      </c>
      <c r="C60" s="25" t="str">
        <f>IF(FIN!C60="","",FIN!C60)</f>
        <v>3MPP</v>
      </c>
      <c r="D60" s="25" t="str">
        <f>IF(FIN!E60="","",FIN!E60)</f>
        <v>K591DMPP007</v>
      </c>
      <c r="E60" s="34">
        <f>IF(FIN!J60="","",FIN!J60)</f>
        <v>1</v>
      </c>
      <c r="F60" s="55"/>
      <c r="G60" s="54"/>
      <c r="H60" s="54"/>
      <c r="I60" s="54"/>
      <c r="J60" s="54"/>
      <c r="K60" s="54"/>
      <c r="L60" s="54"/>
      <c r="M60" s="54"/>
      <c r="N60" s="54"/>
      <c r="O60" s="54"/>
      <c r="P60" s="54"/>
      <c r="Q60" s="54"/>
      <c r="R60" s="54"/>
      <c r="S60" s="70"/>
      <c r="T60" s="30" t="str">
        <f t="shared" si="1"/>
        <v/>
      </c>
      <c r="U60" s="80" t="str">
        <f t="shared" si="0"/>
        <v/>
      </c>
    </row>
    <row r="61" spans="1:21" ht="24.75" customHeight="1" x14ac:dyDescent="0.25">
      <c r="A61" s="30">
        <v>54</v>
      </c>
      <c r="B61" s="26" t="str">
        <f>IF(FIN!B61="","",FIN!B61)</f>
        <v>MUHAMMAD AZMI SYARIFUDDIN BIN NAZAHAR</v>
      </c>
      <c r="C61" s="25" t="str">
        <f>IF(FIN!C61="","",FIN!C61)</f>
        <v>3MPP</v>
      </c>
      <c r="D61" s="25" t="str">
        <f>IF(FIN!E61="","",FIN!E61)</f>
        <v>K591DMPP008</v>
      </c>
      <c r="E61" s="34">
        <f>IF(FIN!J61="","",FIN!J61)</f>
        <v>1</v>
      </c>
      <c r="F61" s="55"/>
      <c r="G61" s="54"/>
      <c r="H61" s="54"/>
      <c r="I61" s="54"/>
      <c r="J61" s="54"/>
      <c r="K61" s="54"/>
      <c r="L61" s="54"/>
      <c r="M61" s="54"/>
      <c r="N61" s="54"/>
      <c r="O61" s="54"/>
      <c r="P61" s="54"/>
      <c r="Q61" s="54"/>
      <c r="R61" s="54"/>
      <c r="S61" s="70"/>
      <c r="T61" s="30" t="str">
        <f t="shared" si="1"/>
        <v/>
      </c>
      <c r="U61" s="80" t="str">
        <f t="shared" si="0"/>
        <v/>
      </c>
    </row>
    <row r="62" spans="1:21" ht="24.75" customHeight="1" x14ac:dyDescent="0.25">
      <c r="A62" s="30">
        <v>55</v>
      </c>
      <c r="B62" s="26" t="str">
        <f>IF(FIN!B62="","",FIN!B62)</f>
        <v>MUHAMMAD HAIRIE BIN AMRAN</v>
      </c>
      <c r="C62" s="25" t="str">
        <f>IF(FIN!C62="","",FIN!C62)</f>
        <v>3MPP</v>
      </c>
      <c r="D62" s="25" t="str">
        <f>IF(FIN!E62="","",FIN!E62)</f>
        <v>K591DMPP010</v>
      </c>
      <c r="E62" s="34">
        <f>IF(FIN!J62="","",FIN!J62)</f>
        <v>1</v>
      </c>
      <c r="F62" s="55"/>
      <c r="G62" s="54"/>
      <c r="H62" s="54"/>
      <c r="I62" s="54"/>
      <c r="J62" s="54"/>
      <c r="K62" s="54"/>
      <c r="L62" s="54"/>
      <c r="M62" s="54"/>
      <c r="N62" s="54"/>
      <c r="O62" s="54"/>
      <c r="P62" s="54"/>
      <c r="Q62" s="54"/>
      <c r="R62" s="54"/>
      <c r="S62" s="70"/>
      <c r="T62" s="30" t="str">
        <f t="shared" si="1"/>
        <v/>
      </c>
      <c r="U62" s="80" t="str">
        <f t="shared" si="0"/>
        <v/>
      </c>
    </row>
    <row r="63" spans="1:21" ht="24.75" customHeight="1" x14ac:dyDescent="0.25">
      <c r="A63" s="30">
        <v>56</v>
      </c>
      <c r="B63" s="26" t="str">
        <f>IF(FIN!B63="","",FIN!B63)</f>
        <v>MUHAMMAD NAZMI BIN NAZRI</v>
      </c>
      <c r="C63" s="25" t="str">
        <f>IF(FIN!C63="","",FIN!C63)</f>
        <v>3MPP</v>
      </c>
      <c r="D63" s="25" t="str">
        <f>IF(FIN!E63="","",FIN!E63)</f>
        <v>K591DMPP011</v>
      </c>
      <c r="E63" s="34">
        <f>IF(FIN!J63="","",FIN!J63)</f>
        <v>1</v>
      </c>
      <c r="F63" s="55"/>
      <c r="G63" s="54"/>
      <c r="H63" s="54"/>
      <c r="I63" s="54"/>
      <c r="J63" s="54"/>
      <c r="K63" s="54"/>
      <c r="L63" s="54"/>
      <c r="M63" s="54"/>
      <c r="N63" s="54"/>
      <c r="O63" s="54"/>
      <c r="P63" s="54"/>
      <c r="Q63" s="54"/>
      <c r="R63" s="54"/>
      <c r="S63" s="70"/>
      <c r="T63" s="30" t="str">
        <f t="shared" si="1"/>
        <v/>
      </c>
      <c r="U63" s="80" t="str">
        <f t="shared" si="0"/>
        <v/>
      </c>
    </row>
    <row r="64" spans="1:21" ht="24.75" customHeight="1" x14ac:dyDescent="0.25">
      <c r="A64" s="30">
        <v>57</v>
      </c>
      <c r="B64" s="26" t="str">
        <f>IF(FIN!B64="","",FIN!B64)</f>
        <v>NUR NISA LIYANA BINTI IMRAM</v>
      </c>
      <c r="C64" s="25" t="str">
        <f>IF(FIN!C64="","",FIN!C64)</f>
        <v>3MPP</v>
      </c>
      <c r="D64" s="25" t="str">
        <f>IF(FIN!E64="","",FIN!E64)</f>
        <v>K591DMPP013</v>
      </c>
      <c r="E64" s="34">
        <f>IF(FIN!J64="","",FIN!J64)</f>
        <v>1</v>
      </c>
      <c r="F64" s="55"/>
      <c r="G64" s="54"/>
      <c r="H64" s="54"/>
      <c r="I64" s="54"/>
      <c r="J64" s="54"/>
      <c r="K64" s="54"/>
      <c r="L64" s="54"/>
      <c r="M64" s="54"/>
      <c r="N64" s="54"/>
      <c r="O64" s="54"/>
      <c r="P64" s="54"/>
      <c r="Q64" s="54"/>
      <c r="R64" s="54"/>
      <c r="S64" s="70"/>
      <c r="T64" s="30" t="str">
        <f t="shared" si="1"/>
        <v/>
      </c>
      <c r="U64" s="80" t="str">
        <f t="shared" si="0"/>
        <v/>
      </c>
    </row>
    <row r="65" spans="1:21" ht="24.75" customHeight="1" x14ac:dyDescent="0.25">
      <c r="A65" s="30">
        <v>58</v>
      </c>
      <c r="B65" s="26" t="str">
        <f>IF(FIN!B65="","",FIN!B65)</f>
        <v>TENGKU MOHD ISKANDAR BIN TG SAARI</v>
      </c>
      <c r="C65" s="25" t="str">
        <f>IF(FIN!C65="","",FIN!C65)</f>
        <v>3MPP</v>
      </c>
      <c r="D65" s="25" t="str">
        <f>IF(FIN!E65="","",FIN!E65)</f>
        <v>K591DMPP015</v>
      </c>
      <c r="E65" s="34">
        <f>IF(FIN!J65="","",FIN!J65)</f>
        <v>1</v>
      </c>
      <c r="F65" s="55"/>
      <c r="G65" s="54"/>
      <c r="H65" s="54"/>
      <c r="I65" s="54"/>
      <c r="J65" s="54"/>
      <c r="K65" s="54"/>
      <c r="L65" s="54"/>
      <c r="M65" s="54"/>
      <c r="N65" s="54"/>
      <c r="O65" s="54"/>
      <c r="P65" s="54"/>
      <c r="Q65" s="54"/>
      <c r="R65" s="54"/>
      <c r="S65" s="70"/>
      <c r="T65" s="30" t="str">
        <f t="shared" si="1"/>
        <v/>
      </c>
      <c r="U65" s="80" t="str">
        <f t="shared" si="0"/>
        <v/>
      </c>
    </row>
    <row r="66" spans="1:21" ht="24.75" customHeight="1" x14ac:dyDescent="0.25">
      <c r="A66" s="30">
        <v>59</v>
      </c>
      <c r="B66" s="26" t="str">
        <f>IF(FIN!B66="","",FIN!B66)</f>
        <v>WAN MUHAMMAD ALIF BIN WAN RAZANI</v>
      </c>
      <c r="C66" s="25" t="str">
        <f>IF(FIN!C66="","",FIN!C66)</f>
        <v>3MPP</v>
      </c>
      <c r="D66" s="25" t="str">
        <f>IF(FIN!E66="","",FIN!E66)</f>
        <v>K591DMPP016</v>
      </c>
      <c r="E66" s="34">
        <f>IF(FIN!J66="","",FIN!J66)</f>
        <v>1</v>
      </c>
      <c r="F66" s="55"/>
      <c r="G66" s="54"/>
      <c r="H66" s="54"/>
      <c r="I66" s="54"/>
      <c r="J66" s="54"/>
      <c r="K66" s="54"/>
      <c r="L66" s="54"/>
      <c r="M66" s="54"/>
      <c r="N66" s="54"/>
      <c r="O66" s="54"/>
      <c r="P66" s="54"/>
      <c r="Q66" s="54"/>
      <c r="R66" s="54"/>
      <c r="S66" s="70"/>
      <c r="T66" s="30" t="str">
        <f t="shared" si="1"/>
        <v/>
      </c>
      <c r="U66" s="80" t="str">
        <f t="shared" si="0"/>
        <v/>
      </c>
    </row>
    <row r="67" spans="1:21" ht="24.75" customHeight="1" x14ac:dyDescent="0.25">
      <c r="A67" s="30">
        <v>60</v>
      </c>
      <c r="B67" s="26" t="str">
        <f>IF(FIN!B67="","",FIN!B67)</f>
        <v>ZARIFA SYAZLIANA BINTI MOHAMAD SABRI</v>
      </c>
      <c r="C67" s="25" t="str">
        <f>IF(FIN!C67="","",FIN!C67)</f>
        <v>3MPP</v>
      </c>
      <c r="D67" s="25" t="str">
        <f>IF(FIN!E67="","",FIN!E67)</f>
        <v>K591DMPP017</v>
      </c>
      <c r="E67" s="34">
        <f>IF(FIN!J67="","",FIN!J67)</f>
        <v>1</v>
      </c>
      <c r="F67" s="55"/>
      <c r="G67" s="54"/>
      <c r="H67" s="54"/>
      <c r="I67" s="54"/>
      <c r="J67" s="54"/>
      <c r="K67" s="54"/>
      <c r="L67" s="54"/>
      <c r="M67" s="54"/>
      <c r="N67" s="54"/>
      <c r="O67" s="54"/>
      <c r="P67" s="54"/>
      <c r="Q67" s="54"/>
      <c r="R67" s="54"/>
      <c r="S67" s="70"/>
      <c r="T67" s="30" t="str">
        <f t="shared" si="1"/>
        <v/>
      </c>
      <c r="U67" s="80" t="str">
        <f t="shared" si="0"/>
        <v/>
      </c>
    </row>
    <row r="68" spans="1:21" ht="24.75" customHeight="1" x14ac:dyDescent="0.25">
      <c r="A68" s="30">
        <v>61</v>
      </c>
      <c r="B68" s="26" t="str">
        <f>IF(FIN!B68="","",FIN!B68)</f>
        <v>ADNAN FADLI BIN SAH PRI</v>
      </c>
      <c r="C68" s="25" t="str">
        <f>IF(FIN!C68="","",FIN!C68)</f>
        <v>3MTA</v>
      </c>
      <c r="D68" s="25" t="str">
        <f>IF(FIN!E68="","",FIN!E68)</f>
        <v>K591DMTA001</v>
      </c>
      <c r="E68" s="34">
        <f>IF(FIN!J68="","",FIN!J68)</f>
        <v>1</v>
      </c>
      <c r="F68" s="55"/>
      <c r="G68" s="54"/>
      <c r="H68" s="54"/>
      <c r="I68" s="54"/>
      <c r="J68" s="54"/>
      <c r="K68" s="54"/>
      <c r="L68" s="54"/>
      <c r="M68" s="54"/>
      <c r="N68" s="54"/>
      <c r="O68" s="54"/>
      <c r="P68" s="54"/>
      <c r="Q68" s="54"/>
      <c r="R68" s="54"/>
      <c r="S68" s="70"/>
      <c r="T68" s="30" t="str">
        <f t="shared" si="1"/>
        <v/>
      </c>
      <c r="U68" s="80" t="str">
        <f t="shared" si="0"/>
        <v/>
      </c>
    </row>
    <row r="69" spans="1:21" ht="24.75" customHeight="1" x14ac:dyDescent="0.25">
      <c r="A69" s="30">
        <v>62</v>
      </c>
      <c r="B69" s="26" t="str">
        <f>IF(FIN!B69="","",FIN!B69)</f>
        <v>AHMAD ADHA BIN MOHAMAD TAHAR</v>
      </c>
      <c r="C69" s="25" t="str">
        <f>IF(FIN!C69="","",FIN!C69)</f>
        <v>3MTA</v>
      </c>
      <c r="D69" s="25" t="str">
        <f>IF(FIN!E69="","",FIN!E69)</f>
        <v>K591DMTA002</v>
      </c>
      <c r="E69" s="34">
        <f>IF(FIN!J69="","",FIN!J69)</f>
        <v>1</v>
      </c>
      <c r="F69" s="55"/>
      <c r="G69" s="54"/>
      <c r="H69" s="54"/>
      <c r="I69" s="54"/>
      <c r="J69" s="54"/>
      <c r="K69" s="54"/>
      <c r="L69" s="54"/>
      <c r="M69" s="54"/>
      <c r="N69" s="54"/>
      <c r="O69" s="54"/>
      <c r="P69" s="54"/>
      <c r="Q69" s="54"/>
      <c r="R69" s="54"/>
      <c r="S69" s="70"/>
      <c r="T69" s="30" t="str">
        <f t="shared" si="1"/>
        <v/>
      </c>
      <c r="U69" s="80" t="str">
        <f t="shared" si="0"/>
        <v/>
      </c>
    </row>
    <row r="70" spans="1:21" ht="24.75" customHeight="1" x14ac:dyDescent="0.25">
      <c r="A70" s="30">
        <v>63</v>
      </c>
      <c r="B70" s="26" t="str">
        <f>IF(FIN!B70="","",FIN!B70)</f>
        <v>AHMAD IKMAL BIN ISHAK</v>
      </c>
      <c r="C70" s="25" t="str">
        <f>IF(FIN!C70="","",FIN!C70)</f>
        <v>3MTA</v>
      </c>
      <c r="D70" s="25" t="str">
        <f>IF(FIN!E70="","",FIN!E70)</f>
        <v>K591DMTA003</v>
      </c>
      <c r="E70" s="34">
        <f>IF(FIN!J70="","",FIN!J70)</f>
        <v>1</v>
      </c>
      <c r="F70" s="55"/>
      <c r="G70" s="54"/>
      <c r="H70" s="54"/>
      <c r="I70" s="54"/>
      <c r="J70" s="54"/>
      <c r="K70" s="54"/>
      <c r="L70" s="54"/>
      <c r="M70" s="54"/>
      <c r="N70" s="54"/>
      <c r="O70" s="54"/>
      <c r="P70" s="54"/>
      <c r="Q70" s="54"/>
      <c r="R70" s="54"/>
      <c r="S70" s="70"/>
      <c r="T70" s="30" t="str">
        <f t="shared" si="1"/>
        <v/>
      </c>
      <c r="U70" s="80" t="str">
        <f t="shared" si="0"/>
        <v/>
      </c>
    </row>
    <row r="71" spans="1:21" ht="24.75" customHeight="1" x14ac:dyDescent="0.25">
      <c r="A71" s="30">
        <v>64</v>
      </c>
      <c r="B71" s="26" t="str">
        <f>IF(FIN!B71="","",FIN!B71)</f>
        <v>AMIR HAMZAH BIN KAMARUL AZLAN</v>
      </c>
      <c r="C71" s="25" t="str">
        <f>IF(FIN!C71="","",FIN!C71)</f>
        <v>3MTA</v>
      </c>
      <c r="D71" s="25" t="str">
        <f>IF(FIN!E71="","",FIN!E71)</f>
        <v>K591DMTA005</v>
      </c>
      <c r="E71" s="34">
        <f>IF(FIN!J71="","",FIN!J71)</f>
        <v>1</v>
      </c>
      <c r="F71" s="55"/>
      <c r="G71" s="54"/>
      <c r="H71" s="54"/>
      <c r="I71" s="54"/>
      <c r="J71" s="54"/>
      <c r="K71" s="54"/>
      <c r="L71" s="54"/>
      <c r="M71" s="54"/>
      <c r="N71" s="54"/>
      <c r="O71" s="54"/>
      <c r="P71" s="54"/>
      <c r="Q71" s="54"/>
      <c r="R71" s="54"/>
      <c r="S71" s="70"/>
      <c r="T71" s="30" t="str">
        <f t="shared" si="1"/>
        <v/>
      </c>
      <c r="U71" s="80" t="str">
        <f t="shared" si="0"/>
        <v/>
      </c>
    </row>
    <row r="72" spans="1:21" ht="24.75" customHeight="1" x14ac:dyDescent="0.25">
      <c r="A72" s="30">
        <v>65</v>
      </c>
      <c r="B72" s="26" t="str">
        <f>IF(FIN!B72="","",FIN!B72)</f>
        <v>KHAIROL HAKIMI BIN ZULKEFLI</v>
      </c>
      <c r="C72" s="25" t="str">
        <f>IF(FIN!C72="","",FIN!C72)</f>
        <v>3MTA</v>
      </c>
      <c r="D72" s="25" t="str">
        <f>IF(FIN!E72="","",FIN!E72)</f>
        <v>K591DMTA006</v>
      </c>
      <c r="E72" s="34">
        <f>IF(FIN!J72="","",FIN!J72)</f>
        <v>1</v>
      </c>
      <c r="F72" s="55"/>
      <c r="G72" s="54"/>
      <c r="H72" s="54"/>
      <c r="I72" s="54"/>
      <c r="J72" s="54"/>
      <c r="K72" s="54"/>
      <c r="L72" s="54"/>
      <c r="M72" s="54"/>
      <c r="N72" s="54"/>
      <c r="O72" s="54"/>
      <c r="P72" s="54"/>
      <c r="Q72" s="54"/>
      <c r="R72" s="54"/>
      <c r="S72" s="70"/>
      <c r="T72" s="30" t="str">
        <f t="shared" si="1"/>
        <v/>
      </c>
      <c r="U72" s="80" t="str">
        <f t="shared" ref="U72:U135" si="2">IF(OR(JAMINTERAKSI="",T72=""),"",(T72/(JAMINTERAKSI*BILMINGGU)*100))</f>
        <v/>
      </c>
    </row>
    <row r="73" spans="1:21" ht="24.75" customHeight="1" x14ac:dyDescent="0.25">
      <c r="A73" s="30">
        <v>66</v>
      </c>
      <c r="B73" s="26" t="str">
        <f>IF(FIN!B73="","",FIN!B73)</f>
        <v>MUHAMAD SOLIHIN BIN SUHAIMI</v>
      </c>
      <c r="C73" s="25" t="str">
        <f>IF(FIN!C73="","",FIN!C73)</f>
        <v>3MTA</v>
      </c>
      <c r="D73" s="25" t="str">
        <f>IF(FIN!E73="","",FIN!E73)</f>
        <v>K591DMTA008</v>
      </c>
      <c r="E73" s="34">
        <f>IF(FIN!J73="","",FIN!J73)</f>
        <v>1</v>
      </c>
      <c r="F73" s="55"/>
      <c r="G73" s="54"/>
      <c r="H73" s="54"/>
      <c r="I73" s="54"/>
      <c r="J73" s="54"/>
      <c r="K73" s="54"/>
      <c r="L73" s="54"/>
      <c r="M73" s="54"/>
      <c r="N73" s="54"/>
      <c r="O73" s="54"/>
      <c r="P73" s="54"/>
      <c r="Q73" s="54"/>
      <c r="R73" s="54"/>
      <c r="S73" s="70"/>
      <c r="T73" s="30" t="str">
        <f t="shared" ref="T73:T136" si="3">IF(OR(B73="",E73="",E73=0,COUNTA(F73:S73)=0),"",SUM(F73:S73))</f>
        <v/>
      </c>
      <c r="U73" s="80" t="str">
        <f t="shared" si="2"/>
        <v/>
      </c>
    </row>
    <row r="74" spans="1:21" ht="24.75" customHeight="1" x14ac:dyDescent="0.25">
      <c r="A74" s="30">
        <v>67</v>
      </c>
      <c r="B74" s="26" t="str">
        <f>IF(FIN!B74="","",FIN!B74)</f>
        <v>MUHAMAD ZAMZURI BIN YUSLEE</v>
      </c>
      <c r="C74" s="25" t="str">
        <f>IF(FIN!C74="","",FIN!C74)</f>
        <v>3MTA</v>
      </c>
      <c r="D74" s="25" t="str">
        <f>IF(FIN!E74="","",FIN!E74)</f>
        <v>K591DMTA009</v>
      </c>
      <c r="E74" s="34">
        <f>IF(FIN!J74="","",FIN!J74)</f>
        <v>1</v>
      </c>
      <c r="F74" s="55"/>
      <c r="G74" s="54"/>
      <c r="H74" s="54"/>
      <c r="I74" s="54"/>
      <c r="J74" s="54"/>
      <c r="K74" s="54"/>
      <c r="L74" s="54"/>
      <c r="M74" s="54"/>
      <c r="N74" s="54"/>
      <c r="O74" s="54"/>
      <c r="P74" s="54"/>
      <c r="Q74" s="54"/>
      <c r="R74" s="54"/>
      <c r="S74" s="70"/>
      <c r="T74" s="30" t="str">
        <f t="shared" si="3"/>
        <v/>
      </c>
      <c r="U74" s="80" t="str">
        <f t="shared" si="2"/>
        <v/>
      </c>
    </row>
    <row r="75" spans="1:21" ht="24.75" customHeight="1" x14ac:dyDescent="0.25">
      <c r="A75" s="30">
        <v>68</v>
      </c>
      <c r="B75" s="26" t="str">
        <f>IF(FIN!B75="","",FIN!B75)</f>
        <v>MUHAMMAD AFIQ BIN NORDIN</v>
      </c>
      <c r="C75" s="25" t="str">
        <f>IF(FIN!C75="","",FIN!C75)</f>
        <v>3MTA</v>
      </c>
      <c r="D75" s="25" t="str">
        <f>IF(FIN!E75="","",FIN!E75)</f>
        <v>K591DMTA010</v>
      </c>
      <c r="E75" s="34">
        <f>IF(FIN!J75="","",FIN!J75)</f>
        <v>1</v>
      </c>
      <c r="F75" s="55"/>
      <c r="G75" s="54"/>
      <c r="H75" s="54"/>
      <c r="I75" s="54"/>
      <c r="J75" s="54"/>
      <c r="K75" s="54"/>
      <c r="L75" s="54"/>
      <c r="M75" s="54"/>
      <c r="N75" s="54"/>
      <c r="O75" s="54"/>
      <c r="P75" s="54"/>
      <c r="Q75" s="54"/>
      <c r="R75" s="54"/>
      <c r="S75" s="70"/>
      <c r="T75" s="30" t="str">
        <f t="shared" si="3"/>
        <v/>
      </c>
      <c r="U75" s="80" t="str">
        <f t="shared" si="2"/>
        <v/>
      </c>
    </row>
    <row r="76" spans="1:21" ht="24.75" customHeight="1" x14ac:dyDescent="0.25">
      <c r="A76" s="30">
        <v>69</v>
      </c>
      <c r="B76" s="26" t="str">
        <f>IF(FIN!B76="","",FIN!B76)</f>
        <v>MUHAMMAD AZWAN FIKRY BIN MUHAMMAD HISHAM</v>
      </c>
      <c r="C76" s="25" t="str">
        <f>IF(FIN!C76="","",FIN!C76)</f>
        <v>3MTA</v>
      </c>
      <c r="D76" s="25" t="str">
        <f>IF(FIN!E76="","",FIN!E76)</f>
        <v>K591DMTA011</v>
      </c>
      <c r="E76" s="34">
        <f>IF(FIN!J76="","",FIN!J76)</f>
        <v>1</v>
      </c>
      <c r="F76" s="55"/>
      <c r="G76" s="54"/>
      <c r="H76" s="54"/>
      <c r="I76" s="54"/>
      <c r="J76" s="54"/>
      <c r="K76" s="54"/>
      <c r="L76" s="54"/>
      <c r="M76" s="54"/>
      <c r="N76" s="54"/>
      <c r="O76" s="54"/>
      <c r="P76" s="54"/>
      <c r="Q76" s="54"/>
      <c r="R76" s="54"/>
      <c r="S76" s="70"/>
      <c r="T76" s="30" t="str">
        <f t="shared" si="3"/>
        <v/>
      </c>
      <c r="U76" s="80" t="str">
        <f t="shared" si="2"/>
        <v/>
      </c>
    </row>
    <row r="77" spans="1:21" ht="24.75" customHeight="1" x14ac:dyDescent="0.25">
      <c r="A77" s="30">
        <v>70</v>
      </c>
      <c r="B77" s="26" t="str">
        <f>IF(FIN!B77="","",FIN!B77)</f>
        <v>MUHAMMAD FARIES BIN MOHD NAZARI</v>
      </c>
      <c r="C77" s="25" t="str">
        <f>IF(FIN!C77="","",FIN!C77)</f>
        <v>3MTA</v>
      </c>
      <c r="D77" s="25" t="str">
        <f>IF(FIN!E77="","",FIN!E77)</f>
        <v>K591DMTA012</v>
      </c>
      <c r="E77" s="34">
        <f>IF(FIN!J77="","",FIN!J77)</f>
        <v>1</v>
      </c>
      <c r="F77" s="55"/>
      <c r="G77" s="54"/>
      <c r="H77" s="54"/>
      <c r="I77" s="54"/>
      <c r="J77" s="54"/>
      <c r="K77" s="54"/>
      <c r="L77" s="54"/>
      <c r="M77" s="54"/>
      <c r="N77" s="54"/>
      <c r="O77" s="54"/>
      <c r="P77" s="54"/>
      <c r="Q77" s="54"/>
      <c r="R77" s="54"/>
      <c r="S77" s="70"/>
      <c r="T77" s="30" t="str">
        <f t="shared" si="3"/>
        <v/>
      </c>
      <c r="U77" s="80" t="str">
        <f t="shared" si="2"/>
        <v/>
      </c>
    </row>
    <row r="78" spans="1:21" ht="24.75" customHeight="1" x14ac:dyDescent="0.25">
      <c r="A78" s="30">
        <v>71</v>
      </c>
      <c r="B78" s="26" t="str">
        <f>IF(FIN!B78="","",FIN!B78)</f>
        <v>MUHAMMAD FIRDAUS BIN HAZMAN</v>
      </c>
      <c r="C78" s="25" t="str">
        <f>IF(FIN!C78="","",FIN!C78)</f>
        <v>3MTA</v>
      </c>
      <c r="D78" s="25" t="str">
        <f>IF(FIN!E78="","",FIN!E78)</f>
        <v>K591DMTA013</v>
      </c>
      <c r="E78" s="34">
        <f>IF(FIN!J78="","",FIN!J78)</f>
        <v>1</v>
      </c>
      <c r="F78" s="55"/>
      <c r="G78" s="54"/>
      <c r="H78" s="54"/>
      <c r="I78" s="54"/>
      <c r="J78" s="54"/>
      <c r="K78" s="54"/>
      <c r="L78" s="54"/>
      <c r="M78" s="54"/>
      <c r="N78" s="54"/>
      <c r="O78" s="54"/>
      <c r="P78" s="54"/>
      <c r="Q78" s="54"/>
      <c r="R78" s="54"/>
      <c r="S78" s="70"/>
      <c r="T78" s="30" t="str">
        <f t="shared" si="3"/>
        <v/>
      </c>
      <c r="U78" s="80" t="str">
        <f t="shared" si="2"/>
        <v/>
      </c>
    </row>
    <row r="79" spans="1:21" ht="24.75" customHeight="1" x14ac:dyDescent="0.25">
      <c r="A79" s="30">
        <v>72</v>
      </c>
      <c r="B79" s="26" t="str">
        <f>IF(FIN!B79="","",FIN!B79)</f>
        <v>MUHAMMAD HAKIMI BIN SAPIA'E</v>
      </c>
      <c r="C79" s="25" t="str">
        <f>IF(FIN!C79="","",FIN!C79)</f>
        <v>3MTA</v>
      </c>
      <c r="D79" s="25" t="str">
        <f>IF(FIN!E79="","",FIN!E79)</f>
        <v>K591DMTA015</v>
      </c>
      <c r="E79" s="34">
        <f>IF(FIN!J79="","",FIN!J79)</f>
        <v>1</v>
      </c>
      <c r="F79" s="55"/>
      <c r="G79" s="54"/>
      <c r="H79" s="54"/>
      <c r="I79" s="54"/>
      <c r="J79" s="54"/>
      <c r="K79" s="54"/>
      <c r="L79" s="54"/>
      <c r="M79" s="54"/>
      <c r="N79" s="54"/>
      <c r="O79" s="54"/>
      <c r="P79" s="54"/>
      <c r="Q79" s="54"/>
      <c r="R79" s="54"/>
      <c r="S79" s="70"/>
      <c r="T79" s="30" t="str">
        <f t="shared" si="3"/>
        <v/>
      </c>
      <c r="U79" s="80" t="str">
        <f t="shared" si="2"/>
        <v/>
      </c>
    </row>
    <row r="80" spans="1:21" ht="24.75" customHeight="1" x14ac:dyDescent="0.25">
      <c r="A80" s="30">
        <v>73</v>
      </c>
      <c r="B80" s="26" t="str">
        <f>IF(FIN!B80="","",FIN!B80)</f>
        <v>MUHAMMAD LUQMAN BIN MD NOOR</v>
      </c>
      <c r="C80" s="25" t="str">
        <f>IF(FIN!C80="","",FIN!C80)</f>
        <v>3MTA</v>
      </c>
      <c r="D80" s="25" t="str">
        <f>IF(FIN!E80="","",FIN!E80)</f>
        <v>K591DMTA016</v>
      </c>
      <c r="E80" s="34">
        <f>IF(FIN!J80="","",FIN!J80)</f>
        <v>1</v>
      </c>
      <c r="F80" s="55"/>
      <c r="G80" s="54"/>
      <c r="H80" s="54"/>
      <c r="I80" s="54"/>
      <c r="J80" s="54"/>
      <c r="K80" s="54"/>
      <c r="L80" s="54"/>
      <c r="M80" s="54"/>
      <c r="N80" s="54"/>
      <c r="O80" s="54"/>
      <c r="P80" s="54"/>
      <c r="Q80" s="54"/>
      <c r="R80" s="54"/>
      <c r="S80" s="70"/>
      <c r="T80" s="30" t="str">
        <f t="shared" si="3"/>
        <v/>
      </c>
      <c r="U80" s="80" t="str">
        <f t="shared" si="2"/>
        <v/>
      </c>
    </row>
    <row r="81" spans="1:21" ht="24.75" customHeight="1" x14ac:dyDescent="0.25">
      <c r="A81" s="30">
        <v>74</v>
      </c>
      <c r="B81" s="26" t="str">
        <f>IF(FIN!B81="","",FIN!B81)</f>
        <v>MUHAMMAD ZULKHAIRI BIN MOHD ISMAWI</v>
      </c>
      <c r="C81" s="25" t="str">
        <f>IF(FIN!C81="","",FIN!C81)</f>
        <v>3MTA</v>
      </c>
      <c r="D81" s="25" t="str">
        <f>IF(FIN!E81="","",FIN!E81)</f>
        <v>K591DMTA019</v>
      </c>
      <c r="E81" s="34">
        <f>IF(FIN!J81="","",FIN!J81)</f>
        <v>1</v>
      </c>
      <c r="F81" s="55"/>
      <c r="G81" s="54"/>
      <c r="H81" s="54"/>
      <c r="I81" s="54"/>
      <c r="J81" s="54"/>
      <c r="K81" s="54"/>
      <c r="L81" s="54"/>
      <c r="M81" s="54"/>
      <c r="N81" s="54"/>
      <c r="O81" s="54"/>
      <c r="P81" s="54"/>
      <c r="Q81" s="54"/>
      <c r="R81" s="54"/>
      <c r="S81" s="70"/>
      <c r="T81" s="30" t="str">
        <f t="shared" si="3"/>
        <v/>
      </c>
      <c r="U81" s="80" t="str">
        <f t="shared" si="2"/>
        <v/>
      </c>
    </row>
    <row r="82" spans="1:21" ht="24.75" customHeight="1" x14ac:dyDescent="0.25">
      <c r="A82" s="30">
        <v>75</v>
      </c>
      <c r="B82" s="26" t="str">
        <f>IF(FIN!B82="","",FIN!B82)</f>
        <v>NORHAMIZAN BIN ZAMRI</v>
      </c>
      <c r="C82" s="25" t="str">
        <f>IF(FIN!C82="","",FIN!C82)</f>
        <v>3MTA</v>
      </c>
      <c r="D82" s="25" t="str">
        <f>IF(FIN!E82="","",FIN!E82)</f>
        <v>K591DMTA020</v>
      </c>
      <c r="E82" s="34">
        <f>IF(FIN!J82="","",FIN!J82)</f>
        <v>1</v>
      </c>
      <c r="F82" s="55"/>
      <c r="G82" s="54"/>
      <c r="H82" s="54"/>
      <c r="I82" s="54"/>
      <c r="J82" s="54"/>
      <c r="K82" s="54"/>
      <c r="L82" s="54"/>
      <c r="M82" s="54"/>
      <c r="N82" s="54"/>
      <c r="O82" s="54"/>
      <c r="P82" s="54"/>
      <c r="Q82" s="54"/>
      <c r="R82" s="54"/>
      <c r="S82" s="70"/>
      <c r="T82" s="30" t="str">
        <f t="shared" si="3"/>
        <v/>
      </c>
      <c r="U82" s="80" t="str">
        <f t="shared" si="2"/>
        <v/>
      </c>
    </row>
    <row r="83" spans="1:21" ht="24.75" customHeight="1" x14ac:dyDescent="0.25">
      <c r="A83" s="30">
        <v>76</v>
      </c>
      <c r="B83" s="26" t="str">
        <f>IF(FIN!B83="","",FIN!B83)</f>
        <v>RAJA AMMAR ZAQWAN BIN RAJA AFINDI</v>
      </c>
      <c r="C83" s="25" t="str">
        <f>IF(FIN!C83="","",FIN!C83)</f>
        <v>3MTA</v>
      </c>
      <c r="D83" s="25" t="str">
        <f>IF(FIN!E83="","",FIN!E83)</f>
        <v>K591DMTA021</v>
      </c>
      <c r="E83" s="34">
        <f>IF(FIN!J83="","",FIN!J83)</f>
        <v>1</v>
      </c>
      <c r="F83" s="55"/>
      <c r="G83" s="54"/>
      <c r="H83" s="54"/>
      <c r="I83" s="54"/>
      <c r="J83" s="54"/>
      <c r="K83" s="54"/>
      <c r="L83" s="54"/>
      <c r="M83" s="54"/>
      <c r="N83" s="54"/>
      <c r="O83" s="54"/>
      <c r="P83" s="54"/>
      <c r="Q83" s="54"/>
      <c r="R83" s="54"/>
      <c r="S83" s="70"/>
      <c r="T83" s="30" t="str">
        <f t="shared" si="3"/>
        <v/>
      </c>
      <c r="U83" s="80" t="str">
        <f t="shared" si="2"/>
        <v/>
      </c>
    </row>
    <row r="84" spans="1:21" ht="24.75" customHeight="1" x14ac:dyDescent="0.25">
      <c r="A84" s="30">
        <v>77</v>
      </c>
      <c r="B84" s="26" t="str">
        <f>IF(FIN!B84="","",FIN!B84)</f>
        <v>MOHAMAD AKMAL AIDIL BIN ABDUL  MALIK</v>
      </c>
      <c r="C84" s="25" t="str">
        <f>IF(FIN!C84="","",FIN!C84)</f>
        <v>3MTA</v>
      </c>
      <c r="D84" s="25" t="str">
        <f>IF(FIN!E84="","",FIN!E84)</f>
        <v>K591CMTA004</v>
      </c>
      <c r="E84" s="34">
        <f>IF(FIN!J84="","",FIN!J84)</f>
        <v>1</v>
      </c>
      <c r="F84" s="55"/>
      <c r="G84" s="54"/>
      <c r="H84" s="54"/>
      <c r="I84" s="54"/>
      <c r="J84" s="54"/>
      <c r="K84" s="54"/>
      <c r="L84" s="54"/>
      <c r="M84" s="54"/>
      <c r="N84" s="54"/>
      <c r="O84" s="54"/>
      <c r="P84" s="54"/>
      <c r="Q84" s="54"/>
      <c r="R84" s="54"/>
      <c r="S84" s="70"/>
      <c r="T84" s="30" t="str">
        <f t="shared" si="3"/>
        <v/>
      </c>
      <c r="U84" s="80" t="str">
        <f t="shared" si="2"/>
        <v/>
      </c>
    </row>
    <row r="85" spans="1:21" ht="24.75" customHeight="1" x14ac:dyDescent="0.25">
      <c r="A85" s="30">
        <v>78</v>
      </c>
      <c r="B85" s="26" t="str">
        <f>IF(FIN!B85="","",FIN!B85)</f>
        <v>RIFA'IE HAZIQ BIN  BADRUL HISHAM</v>
      </c>
      <c r="C85" s="25" t="str">
        <f>IF(FIN!C85="","",FIN!C85)</f>
        <v>3MTA</v>
      </c>
      <c r="D85" s="25" t="str">
        <f>IF(FIN!E85="","",FIN!E85)</f>
        <v>K591CMTA028</v>
      </c>
      <c r="E85" s="34">
        <f>IF(FIN!J85="","",FIN!J85)</f>
        <v>1</v>
      </c>
      <c r="F85" s="55"/>
      <c r="G85" s="54"/>
      <c r="H85" s="54"/>
      <c r="I85" s="54"/>
      <c r="J85" s="54"/>
      <c r="K85" s="54"/>
      <c r="L85" s="54"/>
      <c r="M85" s="54"/>
      <c r="N85" s="54"/>
      <c r="O85" s="54"/>
      <c r="P85" s="54"/>
      <c r="Q85" s="54"/>
      <c r="R85" s="54"/>
      <c r="S85" s="70"/>
      <c r="T85" s="30" t="str">
        <f t="shared" si="3"/>
        <v/>
      </c>
      <c r="U85" s="80" t="str">
        <f t="shared" si="2"/>
        <v/>
      </c>
    </row>
    <row r="86" spans="1:21" ht="24.75" customHeight="1" x14ac:dyDescent="0.25">
      <c r="A86" s="30">
        <v>79</v>
      </c>
      <c r="B86" s="26" t="str">
        <f>IF(FIN!B86="","",FIN!B86)</f>
        <v>AFWAN SABIQ BIN MOHD NOOR RAMDZOM</v>
      </c>
      <c r="C86" s="25" t="str">
        <f>IF(FIN!C86="","",FIN!C86)</f>
        <v>3MTK</v>
      </c>
      <c r="D86" s="25" t="str">
        <f>IF(FIN!E86="","",FIN!E86)</f>
        <v>K591DMTK001</v>
      </c>
      <c r="E86" s="34">
        <f>IF(FIN!J86="","",FIN!J86)</f>
        <v>1</v>
      </c>
      <c r="F86" s="55"/>
      <c r="G86" s="54"/>
      <c r="H86" s="54"/>
      <c r="I86" s="54"/>
      <c r="J86" s="54"/>
      <c r="K86" s="54"/>
      <c r="L86" s="54"/>
      <c r="M86" s="54"/>
      <c r="N86" s="54"/>
      <c r="O86" s="54"/>
      <c r="P86" s="54"/>
      <c r="Q86" s="54"/>
      <c r="R86" s="54"/>
      <c r="S86" s="70"/>
      <c r="T86" s="30" t="str">
        <f t="shared" si="3"/>
        <v/>
      </c>
      <c r="U86" s="80" t="str">
        <f t="shared" si="2"/>
        <v/>
      </c>
    </row>
    <row r="87" spans="1:21" ht="24.75" customHeight="1" x14ac:dyDescent="0.25">
      <c r="A87" s="30">
        <v>80</v>
      </c>
      <c r="B87" s="26" t="str">
        <f>IF(FIN!B87="","",FIN!B87)</f>
        <v>AHMAD FIQRI BIN MOHAMAD ROSLI</v>
      </c>
      <c r="C87" s="25" t="str">
        <f>IF(FIN!C87="","",FIN!C87)</f>
        <v>3MTK</v>
      </c>
      <c r="D87" s="25" t="str">
        <f>IF(FIN!E87="","",FIN!E87)</f>
        <v>K591DMTK002</v>
      </c>
      <c r="E87" s="34">
        <f>IF(FIN!J87="","",FIN!J87)</f>
        <v>1</v>
      </c>
      <c r="F87" s="55"/>
      <c r="G87" s="54"/>
      <c r="H87" s="54"/>
      <c r="I87" s="54"/>
      <c r="J87" s="54"/>
      <c r="K87" s="54"/>
      <c r="L87" s="54"/>
      <c r="M87" s="54"/>
      <c r="N87" s="54"/>
      <c r="O87" s="54"/>
      <c r="P87" s="54"/>
      <c r="Q87" s="54"/>
      <c r="R87" s="54"/>
      <c r="S87" s="70"/>
      <c r="T87" s="30" t="str">
        <f t="shared" si="3"/>
        <v/>
      </c>
      <c r="U87" s="80" t="str">
        <f t="shared" si="2"/>
        <v/>
      </c>
    </row>
    <row r="88" spans="1:21" ht="24.75" customHeight="1" x14ac:dyDescent="0.25">
      <c r="A88" s="30">
        <v>81</v>
      </c>
      <c r="B88" s="26" t="str">
        <f>IF(FIN!B88="","",FIN!B88)</f>
        <v>AHMAD ZAIHAR BIN ZAB SAIFOLADZHAR</v>
      </c>
      <c r="C88" s="25" t="str">
        <f>IF(FIN!C88="","",FIN!C88)</f>
        <v>3MTK</v>
      </c>
      <c r="D88" s="25" t="str">
        <f>IF(FIN!E88="","",FIN!E88)</f>
        <v>K591DMTK003</v>
      </c>
      <c r="E88" s="34">
        <f>IF(FIN!J88="","",FIN!J88)</f>
        <v>1</v>
      </c>
      <c r="F88" s="55"/>
      <c r="G88" s="54"/>
      <c r="H88" s="54"/>
      <c r="I88" s="54"/>
      <c r="J88" s="54"/>
      <c r="K88" s="54"/>
      <c r="L88" s="54"/>
      <c r="M88" s="54"/>
      <c r="N88" s="54"/>
      <c r="O88" s="54"/>
      <c r="P88" s="54"/>
      <c r="Q88" s="54"/>
      <c r="R88" s="54"/>
      <c r="S88" s="70"/>
      <c r="T88" s="30" t="str">
        <f t="shared" si="3"/>
        <v/>
      </c>
      <c r="U88" s="80" t="str">
        <f t="shared" si="2"/>
        <v/>
      </c>
    </row>
    <row r="89" spans="1:21" ht="24.75" customHeight="1" x14ac:dyDescent="0.25">
      <c r="A89" s="30">
        <v>82</v>
      </c>
      <c r="B89" s="26" t="str">
        <f>IF(FIN!B89="","",FIN!B89)</f>
        <v>AZIZUL FIKRI BIN ISMAIL</v>
      </c>
      <c r="C89" s="25" t="str">
        <f>IF(FIN!C89="","",FIN!C89)</f>
        <v>3MTK</v>
      </c>
      <c r="D89" s="25" t="str">
        <f>IF(FIN!E89="","",FIN!E89)</f>
        <v>K591DMTK004</v>
      </c>
      <c r="E89" s="34">
        <f>IF(FIN!J89="","",FIN!J89)</f>
        <v>1</v>
      </c>
      <c r="F89" s="55"/>
      <c r="G89" s="54"/>
      <c r="H89" s="54"/>
      <c r="I89" s="54"/>
      <c r="J89" s="54"/>
      <c r="K89" s="54"/>
      <c r="L89" s="54"/>
      <c r="M89" s="54"/>
      <c r="N89" s="54"/>
      <c r="O89" s="54"/>
      <c r="P89" s="54"/>
      <c r="Q89" s="54"/>
      <c r="R89" s="54"/>
      <c r="S89" s="70"/>
      <c r="T89" s="30" t="str">
        <f t="shared" si="3"/>
        <v/>
      </c>
      <c r="U89" s="80" t="str">
        <f t="shared" si="2"/>
        <v/>
      </c>
    </row>
    <row r="90" spans="1:21" ht="24.75" customHeight="1" x14ac:dyDescent="0.25">
      <c r="A90" s="30">
        <v>83</v>
      </c>
      <c r="B90" s="26" t="str">
        <f>IF(FIN!B90="","",FIN!B90)</f>
        <v>ISQANDAR ZULQARNAIN BIN NOR HALIM</v>
      </c>
      <c r="C90" s="25" t="str">
        <f>IF(FIN!C90="","",FIN!C90)</f>
        <v>3MTK</v>
      </c>
      <c r="D90" s="25" t="str">
        <f>IF(FIN!E90="","",FIN!E90)</f>
        <v>K591DMTK005</v>
      </c>
      <c r="E90" s="34">
        <f>IF(FIN!J90="","",FIN!J90)</f>
        <v>1</v>
      </c>
      <c r="F90" s="55"/>
      <c r="G90" s="54"/>
      <c r="H90" s="54"/>
      <c r="I90" s="54"/>
      <c r="J90" s="54"/>
      <c r="K90" s="54"/>
      <c r="L90" s="54"/>
      <c r="M90" s="54"/>
      <c r="N90" s="54"/>
      <c r="O90" s="54"/>
      <c r="P90" s="54"/>
      <c r="Q90" s="54"/>
      <c r="R90" s="54"/>
      <c r="S90" s="70"/>
      <c r="T90" s="30" t="str">
        <f t="shared" si="3"/>
        <v/>
      </c>
      <c r="U90" s="80" t="str">
        <f t="shared" si="2"/>
        <v/>
      </c>
    </row>
    <row r="91" spans="1:21" ht="24.75" customHeight="1" x14ac:dyDescent="0.25">
      <c r="A91" s="30">
        <v>84</v>
      </c>
      <c r="B91" s="26" t="str">
        <f>IF(FIN!B91="","",FIN!B91)</f>
        <v>KHAIRUL RIDUAN BIN KHAIRUDIN</v>
      </c>
      <c r="C91" s="25" t="str">
        <f>IF(FIN!C91="","",FIN!C91)</f>
        <v>3MTK</v>
      </c>
      <c r="D91" s="25" t="str">
        <f>IF(FIN!E91="","",FIN!E91)</f>
        <v>K591DMTK006</v>
      </c>
      <c r="E91" s="34">
        <f>IF(FIN!J91="","",FIN!J91)</f>
        <v>1</v>
      </c>
      <c r="F91" s="55"/>
      <c r="G91" s="54"/>
      <c r="H91" s="54"/>
      <c r="I91" s="54"/>
      <c r="J91" s="54"/>
      <c r="K91" s="54"/>
      <c r="L91" s="54"/>
      <c r="M91" s="54"/>
      <c r="N91" s="54"/>
      <c r="O91" s="54"/>
      <c r="P91" s="54"/>
      <c r="Q91" s="54"/>
      <c r="R91" s="54"/>
      <c r="S91" s="70"/>
      <c r="T91" s="30" t="str">
        <f t="shared" si="3"/>
        <v/>
      </c>
      <c r="U91" s="80" t="str">
        <f t="shared" si="2"/>
        <v/>
      </c>
    </row>
    <row r="92" spans="1:21" ht="24.75" customHeight="1" x14ac:dyDescent="0.25">
      <c r="A92" s="30">
        <v>85</v>
      </c>
      <c r="B92" s="26" t="str">
        <f>IF(FIN!B92="","",FIN!B92)</f>
        <v>MALINDRA BIN MOHD NOR</v>
      </c>
      <c r="C92" s="25" t="str">
        <f>IF(FIN!C92="","",FIN!C92)</f>
        <v>3MTK</v>
      </c>
      <c r="D92" s="25" t="str">
        <f>IF(FIN!E92="","",FIN!E92)</f>
        <v>K591DMTK008</v>
      </c>
      <c r="E92" s="34">
        <f>IF(FIN!J92="","",FIN!J92)</f>
        <v>1</v>
      </c>
      <c r="F92" s="55"/>
      <c r="G92" s="54"/>
      <c r="H92" s="54"/>
      <c r="I92" s="54"/>
      <c r="J92" s="54"/>
      <c r="K92" s="54"/>
      <c r="L92" s="54"/>
      <c r="M92" s="54"/>
      <c r="N92" s="54"/>
      <c r="O92" s="54"/>
      <c r="P92" s="54"/>
      <c r="Q92" s="54"/>
      <c r="R92" s="54"/>
      <c r="S92" s="70"/>
      <c r="T92" s="30" t="str">
        <f t="shared" si="3"/>
        <v/>
      </c>
      <c r="U92" s="80" t="str">
        <f t="shared" si="2"/>
        <v/>
      </c>
    </row>
    <row r="93" spans="1:21" ht="24.75" customHeight="1" x14ac:dyDescent="0.25">
      <c r="A93" s="30">
        <v>86</v>
      </c>
      <c r="B93" s="26" t="str">
        <f>IF(FIN!B93="","",FIN!B93)</f>
        <v>MUHAMAD ADWA TAUFIQ BIN AZIZAN</v>
      </c>
      <c r="C93" s="25" t="str">
        <f>IF(FIN!C93="","",FIN!C93)</f>
        <v>3MTK</v>
      </c>
      <c r="D93" s="25" t="str">
        <f>IF(FIN!E93="","",FIN!E93)</f>
        <v>K591DMTK009</v>
      </c>
      <c r="E93" s="34">
        <f>IF(FIN!J93="","",FIN!J93)</f>
        <v>1</v>
      </c>
      <c r="F93" s="55"/>
      <c r="G93" s="54"/>
      <c r="H93" s="54"/>
      <c r="I93" s="54"/>
      <c r="J93" s="54"/>
      <c r="K93" s="54"/>
      <c r="L93" s="54"/>
      <c r="M93" s="54"/>
      <c r="N93" s="54"/>
      <c r="O93" s="54"/>
      <c r="P93" s="54"/>
      <c r="Q93" s="54"/>
      <c r="R93" s="54"/>
      <c r="S93" s="70"/>
      <c r="T93" s="30" t="str">
        <f t="shared" si="3"/>
        <v/>
      </c>
      <c r="U93" s="80" t="str">
        <f t="shared" si="2"/>
        <v/>
      </c>
    </row>
    <row r="94" spans="1:21" ht="24.75" customHeight="1" x14ac:dyDescent="0.25">
      <c r="A94" s="30">
        <v>87</v>
      </c>
      <c r="B94" s="26" t="str">
        <f>IF(FIN!B94="","",FIN!B94)</f>
        <v>MUHAMMAD ADIB SYAHIR BIN ABDULLAH</v>
      </c>
      <c r="C94" s="25" t="str">
        <f>IF(FIN!C94="","",FIN!C94)</f>
        <v>3MTK</v>
      </c>
      <c r="D94" s="25" t="str">
        <f>IF(FIN!E94="","",FIN!E94)</f>
        <v>K591DMTK011</v>
      </c>
      <c r="E94" s="34">
        <f>IF(FIN!J94="","",FIN!J94)</f>
        <v>1</v>
      </c>
      <c r="F94" s="55"/>
      <c r="G94" s="54"/>
      <c r="H94" s="54"/>
      <c r="I94" s="54"/>
      <c r="J94" s="54"/>
      <c r="K94" s="54"/>
      <c r="L94" s="54"/>
      <c r="M94" s="54"/>
      <c r="N94" s="54"/>
      <c r="O94" s="54"/>
      <c r="P94" s="54"/>
      <c r="Q94" s="54"/>
      <c r="R94" s="54"/>
      <c r="S94" s="70"/>
      <c r="T94" s="30" t="str">
        <f t="shared" si="3"/>
        <v/>
      </c>
      <c r="U94" s="80" t="str">
        <f t="shared" si="2"/>
        <v/>
      </c>
    </row>
    <row r="95" spans="1:21" ht="24.75" customHeight="1" x14ac:dyDescent="0.25">
      <c r="A95" s="30">
        <v>88</v>
      </c>
      <c r="B95" s="26" t="str">
        <f>IF(FIN!B95="","",FIN!B95)</f>
        <v>MUHAMMAD AIKAL BIN ALIAS</v>
      </c>
      <c r="C95" s="25" t="str">
        <f>IF(FIN!C95="","",FIN!C95)</f>
        <v>3MTK</v>
      </c>
      <c r="D95" s="25" t="str">
        <f>IF(FIN!E95="","",FIN!E95)</f>
        <v>K591DMTK012</v>
      </c>
      <c r="E95" s="34">
        <f>IF(FIN!J95="","",FIN!J95)</f>
        <v>1</v>
      </c>
      <c r="F95" s="55"/>
      <c r="G95" s="54"/>
      <c r="H95" s="54"/>
      <c r="I95" s="54"/>
      <c r="J95" s="54"/>
      <c r="K95" s="54"/>
      <c r="L95" s="54"/>
      <c r="M95" s="54"/>
      <c r="N95" s="54"/>
      <c r="O95" s="54"/>
      <c r="P95" s="54"/>
      <c r="Q95" s="54"/>
      <c r="R95" s="54"/>
      <c r="S95" s="70"/>
      <c r="T95" s="30" t="str">
        <f t="shared" si="3"/>
        <v/>
      </c>
      <c r="U95" s="80" t="str">
        <f t="shared" si="2"/>
        <v/>
      </c>
    </row>
    <row r="96" spans="1:21" ht="24.75" customHeight="1" x14ac:dyDescent="0.25">
      <c r="A96" s="30">
        <v>89</v>
      </c>
      <c r="B96" s="26" t="str">
        <f>IF(FIN!B96="","",FIN!B96)</f>
        <v>MUHAMMAD AMIRUL FIQRI BIN MOHD NADZARI</v>
      </c>
      <c r="C96" s="25" t="str">
        <f>IF(FIN!C96="","",FIN!C96)</f>
        <v>3MTK</v>
      </c>
      <c r="D96" s="25" t="str">
        <f>IF(FIN!E96="","",FIN!E96)</f>
        <v>K591DMTK013</v>
      </c>
      <c r="E96" s="34">
        <f>IF(FIN!J96="","",FIN!J96)</f>
        <v>1</v>
      </c>
      <c r="F96" s="55"/>
      <c r="G96" s="54"/>
      <c r="H96" s="54"/>
      <c r="I96" s="54"/>
      <c r="J96" s="54"/>
      <c r="K96" s="54"/>
      <c r="L96" s="54"/>
      <c r="M96" s="54"/>
      <c r="N96" s="54"/>
      <c r="O96" s="54"/>
      <c r="P96" s="54"/>
      <c r="Q96" s="54"/>
      <c r="R96" s="54"/>
      <c r="S96" s="70"/>
      <c r="T96" s="30" t="str">
        <f t="shared" si="3"/>
        <v/>
      </c>
      <c r="U96" s="80" t="str">
        <f t="shared" si="2"/>
        <v/>
      </c>
    </row>
    <row r="97" spans="1:21" ht="24.75" customHeight="1" x14ac:dyDescent="0.25">
      <c r="A97" s="30">
        <v>90</v>
      </c>
      <c r="B97" s="26" t="str">
        <f>IF(FIN!B97="","",FIN!B97)</f>
        <v>MUHAMMAD FADZLI BIN JOHARI</v>
      </c>
      <c r="C97" s="25" t="str">
        <f>IF(FIN!C97="","",FIN!C97)</f>
        <v>3MTK</v>
      </c>
      <c r="D97" s="25" t="str">
        <f>IF(FIN!E97="","",FIN!E97)</f>
        <v>K591DMTK014</v>
      </c>
      <c r="E97" s="34">
        <f>IF(FIN!J97="","",FIN!J97)</f>
        <v>1</v>
      </c>
      <c r="F97" s="55"/>
      <c r="G97" s="54"/>
      <c r="H97" s="54"/>
      <c r="I97" s="54"/>
      <c r="J97" s="54"/>
      <c r="K97" s="54"/>
      <c r="L97" s="54"/>
      <c r="M97" s="54"/>
      <c r="N97" s="54"/>
      <c r="O97" s="54"/>
      <c r="P97" s="54"/>
      <c r="Q97" s="54"/>
      <c r="R97" s="54"/>
      <c r="S97" s="70"/>
      <c r="T97" s="30" t="str">
        <f t="shared" si="3"/>
        <v/>
      </c>
      <c r="U97" s="80" t="str">
        <f t="shared" si="2"/>
        <v/>
      </c>
    </row>
    <row r="98" spans="1:21" ht="24.75" customHeight="1" x14ac:dyDescent="0.25">
      <c r="A98" s="30">
        <v>91</v>
      </c>
      <c r="B98" s="26" t="str">
        <f>IF(FIN!B98="","",FIN!B98)</f>
        <v>MUHAMMAD FARIDZUDDIN BIN MOHD ZUKI</v>
      </c>
      <c r="C98" s="25" t="str">
        <f>IF(FIN!C98="","",FIN!C98)</f>
        <v>3MTK</v>
      </c>
      <c r="D98" s="25" t="str">
        <f>IF(FIN!E98="","",FIN!E98)</f>
        <v>K591DMTK015</v>
      </c>
      <c r="E98" s="34">
        <f>IF(FIN!J98="","",FIN!J98)</f>
        <v>1</v>
      </c>
      <c r="F98" s="55"/>
      <c r="G98" s="54"/>
      <c r="H98" s="54"/>
      <c r="I98" s="54"/>
      <c r="J98" s="54"/>
      <c r="K98" s="54"/>
      <c r="L98" s="54"/>
      <c r="M98" s="54"/>
      <c r="N98" s="54"/>
      <c r="O98" s="54"/>
      <c r="P98" s="54"/>
      <c r="Q98" s="54"/>
      <c r="R98" s="54"/>
      <c r="S98" s="70"/>
      <c r="T98" s="30" t="str">
        <f t="shared" si="3"/>
        <v/>
      </c>
      <c r="U98" s="80" t="str">
        <f t="shared" si="2"/>
        <v/>
      </c>
    </row>
    <row r="99" spans="1:21" ht="24.75" customHeight="1" x14ac:dyDescent="0.25">
      <c r="A99" s="30">
        <v>92</v>
      </c>
      <c r="B99" s="26" t="str">
        <f>IF(FIN!B99="","",FIN!B99)</f>
        <v>MUHAMMAD HAFIZI RASHDI BIN HUSAIN</v>
      </c>
      <c r="C99" s="25" t="str">
        <f>IF(FIN!C99="","",FIN!C99)</f>
        <v>3MTK</v>
      </c>
      <c r="D99" s="25" t="str">
        <f>IF(FIN!E99="","",FIN!E99)</f>
        <v>K591DMTK016</v>
      </c>
      <c r="E99" s="34">
        <f>IF(FIN!J99="","",FIN!J99)</f>
        <v>1</v>
      </c>
      <c r="F99" s="55"/>
      <c r="G99" s="54"/>
      <c r="H99" s="54"/>
      <c r="I99" s="54"/>
      <c r="J99" s="54"/>
      <c r="K99" s="54"/>
      <c r="L99" s="54"/>
      <c r="M99" s="54"/>
      <c r="N99" s="54"/>
      <c r="O99" s="54"/>
      <c r="P99" s="54"/>
      <c r="Q99" s="54"/>
      <c r="R99" s="54"/>
      <c r="S99" s="70"/>
      <c r="T99" s="30" t="str">
        <f t="shared" si="3"/>
        <v/>
      </c>
      <c r="U99" s="80" t="str">
        <f t="shared" si="2"/>
        <v/>
      </c>
    </row>
    <row r="100" spans="1:21" ht="24.75" customHeight="1" x14ac:dyDescent="0.25">
      <c r="A100" s="30">
        <v>93</v>
      </c>
      <c r="B100" s="26" t="str">
        <f>IF(FIN!B100="","",FIN!B100)</f>
        <v>MUHAMMAD NA'EEM NAUFAL BIN MOHD SHARIF</v>
      </c>
      <c r="C100" s="25" t="str">
        <f>IF(FIN!C100="","",FIN!C100)</f>
        <v>3MTK</v>
      </c>
      <c r="D100" s="25" t="str">
        <f>IF(FIN!E100="","",FIN!E100)</f>
        <v>K591DMTK017</v>
      </c>
      <c r="E100" s="34">
        <f>IF(FIN!J100="","",FIN!J100)</f>
        <v>1</v>
      </c>
      <c r="F100" s="55"/>
      <c r="G100" s="54"/>
      <c r="H100" s="54"/>
      <c r="I100" s="54"/>
      <c r="J100" s="54"/>
      <c r="K100" s="54"/>
      <c r="L100" s="54"/>
      <c r="M100" s="54"/>
      <c r="N100" s="54"/>
      <c r="O100" s="54"/>
      <c r="P100" s="54"/>
      <c r="Q100" s="54"/>
      <c r="R100" s="54"/>
      <c r="S100" s="70"/>
      <c r="T100" s="30" t="str">
        <f t="shared" si="3"/>
        <v/>
      </c>
      <c r="U100" s="80" t="str">
        <f t="shared" si="2"/>
        <v/>
      </c>
    </row>
    <row r="101" spans="1:21" ht="24.75" customHeight="1" x14ac:dyDescent="0.25">
      <c r="A101" s="30">
        <v>94</v>
      </c>
      <c r="B101" s="26" t="str">
        <f>IF(FIN!B101="","",FIN!B101)</f>
        <v>MUHAMMAD NOR SALBUNIE BIN ABDUL MAJID</v>
      </c>
      <c r="C101" s="25" t="str">
        <f>IF(FIN!C101="","",FIN!C101)</f>
        <v>3MTK</v>
      </c>
      <c r="D101" s="25" t="str">
        <f>IF(FIN!E101="","",FIN!E101)</f>
        <v>K591DMTK018</v>
      </c>
      <c r="E101" s="34">
        <f>IF(FIN!J101="","",FIN!J101)</f>
        <v>1</v>
      </c>
      <c r="F101" s="55"/>
      <c r="G101" s="54"/>
      <c r="H101" s="54"/>
      <c r="I101" s="54"/>
      <c r="J101" s="54"/>
      <c r="K101" s="54"/>
      <c r="L101" s="54"/>
      <c r="M101" s="54"/>
      <c r="N101" s="54"/>
      <c r="O101" s="54"/>
      <c r="P101" s="54"/>
      <c r="Q101" s="54"/>
      <c r="R101" s="54"/>
      <c r="S101" s="70"/>
      <c r="T101" s="30" t="str">
        <f t="shared" si="3"/>
        <v/>
      </c>
      <c r="U101" s="80" t="str">
        <f t="shared" si="2"/>
        <v/>
      </c>
    </row>
    <row r="102" spans="1:21" ht="24.75" customHeight="1" x14ac:dyDescent="0.25">
      <c r="A102" s="30">
        <v>95</v>
      </c>
      <c r="B102" s="26" t="str">
        <f>IF(FIN!B102="","",FIN!B102)</f>
        <v>MUHAMMAD RIZAL BIN ISMAIL</v>
      </c>
      <c r="C102" s="25" t="str">
        <f>IF(FIN!C102="","",FIN!C102)</f>
        <v>3MTK</v>
      </c>
      <c r="D102" s="25" t="str">
        <f>IF(FIN!E102="","",FIN!E102)</f>
        <v>K591DMTK019</v>
      </c>
      <c r="E102" s="34">
        <f>IF(FIN!J102="","",FIN!J102)</f>
        <v>1</v>
      </c>
      <c r="F102" s="55"/>
      <c r="G102" s="54"/>
      <c r="H102" s="54"/>
      <c r="I102" s="54"/>
      <c r="J102" s="54"/>
      <c r="K102" s="54"/>
      <c r="L102" s="54"/>
      <c r="M102" s="54"/>
      <c r="N102" s="54"/>
      <c r="O102" s="54"/>
      <c r="P102" s="54"/>
      <c r="Q102" s="54"/>
      <c r="R102" s="54"/>
      <c r="S102" s="70"/>
      <c r="T102" s="30" t="str">
        <f t="shared" si="3"/>
        <v/>
      </c>
      <c r="U102" s="80" t="str">
        <f t="shared" si="2"/>
        <v/>
      </c>
    </row>
    <row r="103" spans="1:21" ht="24.75" customHeight="1" x14ac:dyDescent="0.25">
      <c r="A103" s="30">
        <v>96</v>
      </c>
      <c r="B103" s="26" t="str">
        <f>IF(FIN!B103="","",FIN!B103)</f>
        <v>MUHAMMAD SHAHRIL BIN MOHD ZAINUDDIN</v>
      </c>
      <c r="C103" s="25" t="str">
        <f>IF(FIN!C103="","",FIN!C103)</f>
        <v>3MTK</v>
      </c>
      <c r="D103" s="25" t="str">
        <f>IF(FIN!E103="","",FIN!E103)</f>
        <v>K591DMTK020</v>
      </c>
      <c r="E103" s="34">
        <f>IF(FIN!J103="","",FIN!J103)</f>
        <v>1</v>
      </c>
      <c r="F103" s="55"/>
      <c r="G103" s="54"/>
      <c r="H103" s="54"/>
      <c r="I103" s="54"/>
      <c r="J103" s="54"/>
      <c r="K103" s="54"/>
      <c r="L103" s="54"/>
      <c r="M103" s="54"/>
      <c r="N103" s="54"/>
      <c r="O103" s="54"/>
      <c r="P103" s="54"/>
      <c r="Q103" s="54"/>
      <c r="R103" s="54"/>
      <c r="S103" s="70"/>
      <c r="T103" s="30" t="str">
        <f t="shared" si="3"/>
        <v/>
      </c>
      <c r="U103" s="80" t="str">
        <f t="shared" si="2"/>
        <v/>
      </c>
    </row>
    <row r="104" spans="1:21" ht="24.75" customHeight="1" x14ac:dyDescent="0.25">
      <c r="A104" s="30">
        <v>97</v>
      </c>
      <c r="B104" s="26" t="str">
        <f>IF(FIN!B104="","",FIN!B104)</f>
        <v>MUHAMMAD SOLLEH BIN KAMALUDIN</v>
      </c>
      <c r="C104" s="25" t="str">
        <f>IF(FIN!C104="","",FIN!C104)</f>
        <v>3MTK</v>
      </c>
      <c r="D104" s="25" t="str">
        <f>IF(FIN!E104="","",FIN!E104)</f>
        <v>K591DMTK021</v>
      </c>
      <c r="E104" s="34">
        <f>IF(FIN!J104="","",FIN!J104)</f>
        <v>1</v>
      </c>
      <c r="F104" s="55"/>
      <c r="G104" s="54"/>
      <c r="H104" s="54"/>
      <c r="I104" s="54"/>
      <c r="J104" s="54"/>
      <c r="K104" s="54"/>
      <c r="L104" s="54"/>
      <c r="M104" s="54"/>
      <c r="N104" s="54"/>
      <c r="O104" s="54"/>
      <c r="P104" s="54"/>
      <c r="Q104" s="54"/>
      <c r="R104" s="54"/>
      <c r="S104" s="70"/>
      <c r="T104" s="30" t="str">
        <f t="shared" si="3"/>
        <v/>
      </c>
      <c r="U104" s="80" t="str">
        <f t="shared" si="2"/>
        <v/>
      </c>
    </row>
    <row r="105" spans="1:21" ht="24.75" customHeight="1" x14ac:dyDescent="0.25">
      <c r="A105" s="30">
        <v>98</v>
      </c>
      <c r="B105" s="26" t="str">
        <f>IF(FIN!B105="","",FIN!B105)</f>
        <v>NOR ADILAH BINTI AZIZAN</v>
      </c>
      <c r="C105" s="25" t="str">
        <f>IF(FIN!C105="","",FIN!C105)</f>
        <v>3MTK</v>
      </c>
      <c r="D105" s="25" t="str">
        <f>IF(FIN!E105="","",FIN!E105)</f>
        <v>K591DMTK023</v>
      </c>
      <c r="E105" s="34">
        <f>IF(FIN!J105="","",FIN!J105)</f>
        <v>1</v>
      </c>
      <c r="F105" s="55"/>
      <c r="G105" s="54"/>
      <c r="H105" s="54"/>
      <c r="I105" s="54"/>
      <c r="J105" s="54"/>
      <c r="K105" s="54"/>
      <c r="L105" s="54"/>
      <c r="M105" s="54"/>
      <c r="N105" s="54"/>
      <c r="O105" s="54"/>
      <c r="P105" s="54"/>
      <c r="Q105" s="54"/>
      <c r="R105" s="54"/>
      <c r="S105" s="70"/>
      <c r="T105" s="30" t="str">
        <f t="shared" si="3"/>
        <v/>
      </c>
      <c r="U105" s="80" t="str">
        <f t="shared" si="2"/>
        <v/>
      </c>
    </row>
    <row r="106" spans="1:21" ht="24.75" customHeight="1" x14ac:dyDescent="0.25">
      <c r="A106" s="30">
        <v>99</v>
      </c>
      <c r="B106" s="26" t="str">
        <f>IF(FIN!B106="","",FIN!B106)</f>
        <v>SYAFIQ ZUHAIRI BIN MOHD RASDI</v>
      </c>
      <c r="C106" s="25" t="str">
        <f>IF(FIN!C106="","",FIN!C106)</f>
        <v>3MTK</v>
      </c>
      <c r="D106" s="25" t="str">
        <f>IF(FIN!E106="","",FIN!E106)</f>
        <v>K591DMTK024</v>
      </c>
      <c r="E106" s="34">
        <f>IF(FIN!J106="","",FIN!J106)</f>
        <v>1</v>
      </c>
      <c r="F106" s="55"/>
      <c r="G106" s="54"/>
      <c r="H106" s="54"/>
      <c r="I106" s="54"/>
      <c r="J106" s="54"/>
      <c r="K106" s="54"/>
      <c r="L106" s="54"/>
      <c r="M106" s="54"/>
      <c r="N106" s="54"/>
      <c r="O106" s="54"/>
      <c r="P106" s="54"/>
      <c r="Q106" s="54"/>
      <c r="R106" s="54"/>
      <c r="S106" s="70"/>
      <c r="T106" s="30" t="str">
        <f t="shared" si="3"/>
        <v/>
      </c>
      <c r="U106" s="80" t="str">
        <f t="shared" si="2"/>
        <v/>
      </c>
    </row>
    <row r="107" spans="1:21" ht="24.75" customHeight="1" x14ac:dyDescent="0.25">
      <c r="A107" s="30">
        <v>100</v>
      </c>
      <c r="B107" s="26" t="str">
        <f>IF(FIN!B107="","",FIN!B107)</f>
        <v>ADI AIMAN RAHIMI BIN JUNUS</v>
      </c>
      <c r="C107" s="25" t="str">
        <f>IF(FIN!C107="","",FIN!C107)</f>
        <v>3WTP</v>
      </c>
      <c r="D107" s="25" t="str">
        <f>IF(FIN!E107="","",FIN!E107)</f>
        <v>K591DWTP001</v>
      </c>
      <c r="E107" s="34">
        <f>IF(FIN!J107="","",FIN!J107)</f>
        <v>1</v>
      </c>
      <c r="F107" s="55"/>
      <c r="G107" s="54"/>
      <c r="H107" s="54"/>
      <c r="I107" s="54"/>
      <c r="J107" s="54"/>
      <c r="K107" s="54"/>
      <c r="L107" s="54"/>
      <c r="M107" s="54"/>
      <c r="N107" s="54"/>
      <c r="O107" s="54"/>
      <c r="P107" s="54"/>
      <c r="Q107" s="54"/>
      <c r="R107" s="54"/>
      <c r="S107" s="70"/>
      <c r="T107" s="30" t="str">
        <f t="shared" si="3"/>
        <v/>
      </c>
      <c r="U107" s="80" t="str">
        <f t="shared" si="2"/>
        <v/>
      </c>
    </row>
    <row r="108" spans="1:21" ht="24.75" customHeight="1" x14ac:dyDescent="0.25">
      <c r="A108" s="30">
        <v>101</v>
      </c>
      <c r="B108" s="26" t="str">
        <f>IF(FIN!B108="","",FIN!B108)</f>
        <v>AHMAD DANISH BIN AHMAD RAMLI</v>
      </c>
      <c r="C108" s="25" t="str">
        <f>IF(FIN!C108="","",FIN!C108)</f>
        <v>3WTP</v>
      </c>
      <c r="D108" s="25" t="str">
        <f>IF(FIN!E108="","",FIN!E108)</f>
        <v>K591DWTP002</v>
      </c>
      <c r="E108" s="34">
        <f>IF(FIN!J108="","",FIN!J108)</f>
        <v>1</v>
      </c>
      <c r="F108" s="55"/>
      <c r="G108" s="54"/>
      <c r="H108" s="54"/>
      <c r="I108" s="54"/>
      <c r="J108" s="54"/>
      <c r="K108" s="54"/>
      <c r="L108" s="54"/>
      <c r="M108" s="54"/>
      <c r="N108" s="54"/>
      <c r="O108" s="54"/>
      <c r="P108" s="54"/>
      <c r="Q108" s="54"/>
      <c r="R108" s="54"/>
      <c r="S108" s="70"/>
      <c r="T108" s="30" t="str">
        <f t="shared" si="3"/>
        <v/>
      </c>
      <c r="U108" s="80" t="str">
        <f t="shared" si="2"/>
        <v/>
      </c>
    </row>
    <row r="109" spans="1:21" ht="24.75" customHeight="1" x14ac:dyDescent="0.25">
      <c r="A109" s="30">
        <v>102</v>
      </c>
      <c r="B109" s="26" t="str">
        <f>IF(FIN!B109="","",FIN!B109)</f>
        <v>AIDIL AFZAL BIN ANUAR</v>
      </c>
      <c r="C109" s="25" t="str">
        <f>IF(FIN!C109="","",FIN!C109)</f>
        <v>3WTP</v>
      </c>
      <c r="D109" s="25" t="str">
        <f>IF(FIN!E109="","",FIN!E109)</f>
        <v>K591DWTP003</v>
      </c>
      <c r="E109" s="34">
        <f>IF(FIN!J109="","",FIN!J109)</f>
        <v>1</v>
      </c>
      <c r="F109" s="55"/>
      <c r="G109" s="54"/>
      <c r="H109" s="54"/>
      <c r="I109" s="54"/>
      <c r="J109" s="54"/>
      <c r="K109" s="54"/>
      <c r="L109" s="54"/>
      <c r="M109" s="54"/>
      <c r="N109" s="54"/>
      <c r="O109" s="54"/>
      <c r="P109" s="54"/>
      <c r="Q109" s="54"/>
      <c r="R109" s="54"/>
      <c r="S109" s="70"/>
      <c r="T109" s="30" t="str">
        <f t="shared" si="3"/>
        <v/>
      </c>
      <c r="U109" s="80" t="str">
        <f t="shared" si="2"/>
        <v/>
      </c>
    </row>
    <row r="110" spans="1:21" ht="24.75" customHeight="1" x14ac:dyDescent="0.25">
      <c r="A110" s="30">
        <v>103</v>
      </c>
      <c r="B110" s="26" t="str">
        <f>IF(FIN!B110="","",FIN!B110)</f>
        <v>ARIF IZZARUDIN BIN MOHAMMAD AZMAN</v>
      </c>
      <c r="C110" s="25" t="str">
        <f>IF(FIN!C110="","",FIN!C110)</f>
        <v>3WTP</v>
      </c>
      <c r="D110" s="25" t="str">
        <f>IF(FIN!E110="","",FIN!E110)</f>
        <v>K591DWTP004</v>
      </c>
      <c r="E110" s="34">
        <f>IF(FIN!J110="","",FIN!J110)</f>
        <v>0</v>
      </c>
      <c r="F110" s="55"/>
      <c r="G110" s="54"/>
      <c r="H110" s="54"/>
      <c r="I110" s="54"/>
      <c r="J110" s="54"/>
      <c r="K110" s="54"/>
      <c r="L110" s="54"/>
      <c r="M110" s="54"/>
      <c r="N110" s="54"/>
      <c r="O110" s="54"/>
      <c r="P110" s="54"/>
      <c r="Q110" s="54"/>
      <c r="R110" s="54"/>
      <c r="S110" s="70"/>
      <c r="T110" s="30" t="str">
        <f t="shared" si="3"/>
        <v/>
      </c>
      <c r="U110" s="80" t="str">
        <f t="shared" si="2"/>
        <v/>
      </c>
    </row>
    <row r="111" spans="1:21" ht="24.75" customHeight="1" x14ac:dyDescent="0.25">
      <c r="A111" s="30">
        <v>104</v>
      </c>
      <c r="B111" s="26" t="str">
        <f>IF(FIN!B111="","",FIN!B111)</f>
        <v>AZAIEMAN BIN AHMAT  SAHAIMI</v>
      </c>
      <c r="C111" s="25" t="str">
        <f>IF(FIN!C111="","",FIN!C111)</f>
        <v>3WTP</v>
      </c>
      <c r="D111" s="25" t="str">
        <f>IF(FIN!E111="","",FIN!E111)</f>
        <v>K591DWTP005</v>
      </c>
      <c r="E111" s="34">
        <f>IF(FIN!J111="","",FIN!J111)</f>
        <v>1</v>
      </c>
      <c r="F111" s="55"/>
      <c r="G111" s="54"/>
      <c r="H111" s="54"/>
      <c r="I111" s="54"/>
      <c r="J111" s="54"/>
      <c r="K111" s="54"/>
      <c r="L111" s="54"/>
      <c r="M111" s="54"/>
      <c r="N111" s="54"/>
      <c r="O111" s="54"/>
      <c r="P111" s="54"/>
      <c r="Q111" s="54"/>
      <c r="R111" s="54"/>
      <c r="S111" s="70"/>
      <c r="T111" s="30" t="str">
        <f t="shared" si="3"/>
        <v/>
      </c>
      <c r="U111" s="80" t="str">
        <f t="shared" si="2"/>
        <v/>
      </c>
    </row>
    <row r="112" spans="1:21" ht="24.75" customHeight="1" x14ac:dyDescent="0.25">
      <c r="A112" s="30">
        <v>105</v>
      </c>
      <c r="B112" s="26" t="str">
        <f>IF(FIN!B112="","",FIN!B112)</f>
        <v>FARAH NADIA ILLYANIE BINTI BEDUL RAHIM</v>
      </c>
      <c r="C112" s="25" t="str">
        <f>IF(FIN!C112="","",FIN!C112)</f>
        <v>3WTP</v>
      </c>
      <c r="D112" s="25" t="str">
        <f>IF(FIN!E112="","",FIN!E112)</f>
        <v>K591DWTP006</v>
      </c>
      <c r="E112" s="34">
        <f>IF(FIN!J112="","",FIN!J112)</f>
        <v>1</v>
      </c>
      <c r="F112" s="55"/>
      <c r="G112" s="54"/>
      <c r="H112" s="54"/>
      <c r="I112" s="54"/>
      <c r="J112" s="54"/>
      <c r="K112" s="54"/>
      <c r="L112" s="54"/>
      <c r="M112" s="54"/>
      <c r="N112" s="54"/>
      <c r="O112" s="54"/>
      <c r="P112" s="54"/>
      <c r="Q112" s="54"/>
      <c r="R112" s="54"/>
      <c r="S112" s="70"/>
      <c r="T112" s="30" t="str">
        <f t="shared" si="3"/>
        <v/>
      </c>
      <c r="U112" s="80" t="str">
        <f t="shared" si="2"/>
        <v/>
      </c>
    </row>
    <row r="113" spans="1:21" ht="24.75" customHeight="1" x14ac:dyDescent="0.25">
      <c r="A113" s="30">
        <v>106</v>
      </c>
      <c r="B113" s="26" t="str">
        <f>IF(FIN!B113="","",FIN!B113)</f>
        <v>FARAH NAJWA BINTI ZAWAWI</v>
      </c>
      <c r="C113" s="25" t="str">
        <f>IF(FIN!C113="","",FIN!C113)</f>
        <v>3WTP</v>
      </c>
      <c r="D113" s="25" t="str">
        <f>IF(FIN!E113="","",FIN!E113)</f>
        <v>K591DWTP007</v>
      </c>
      <c r="E113" s="34">
        <f>IF(FIN!J113="","",FIN!J113)</f>
        <v>1</v>
      </c>
      <c r="F113" s="55"/>
      <c r="G113" s="54"/>
      <c r="H113" s="54"/>
      <c r="I113" s="54"/>
      <c r="J113" s="54"/>
      <c r="K113" s="54"/>
      <c r="L113" s="54"/>
      <c r="M113" s="54"/>
      <c r="N113" s="54"/>
      <c r="O113" s="54"/>
      <c r="P113" s="54"/>
      <c r="Q113" s="54"/>
      <c r="R113" s="54"/>
      <c r="S113" s="70"/>
      <c r="T113" s="30" t="str">
        <f t="shared" si="3"/>
        <v/>
      </c>
      <c r="U113" s="80" t="str">
        <f t="shared" si="2"/>
        <v/>
      </c>
    </row>
    <row r="114" spans="1:21" ht="24.75" customHeight="1" x14ac:dyDescent="0.25">
      <c r="A114" s="30">
        <v>107</v>
      </c>
      <c r="B114" s="26" t="str">
        <f>IF(FIN!B114="","",FIN!B114)</f>
        <v>FAWAZUL AZIM BIN ANUAR</v>
      </c>
      <c r="C114" s="25" t="str">
        <f>IF(FIN!C114="","",FIN!C114)</f>
        <v>3WTP</v>
      </c>
      <c r="D114" s="25" t="str">
        <f>IF(FIN!E114="","",FIN!E114)</f>
        <v>K591DWTP008</v>
      </c>
      <c r="E114" s="34">
        <f>IF(FIN!J114="","",FIN!J114)</f>
        <v>1</v>
      </c>
      <c r="F114" s="55"/>
      <c r="G114" s="54"/>
      <c r="H114" s="54"/>
      <c r="I114" s="54"/>
      <c r="J114" s="54"/>
      <c r="K114" s="54"/>
      <c r="L114" s="54"/>
      <c r="M114" s="54"/>
      <c r="N114" s="54"/>
      <c r="O114" s="54"/>
      <c r="P114" s="54"/>
      <c r="Q114" s="54"/>
      <c r="R114" s="54"/>
      <c r="S114" s="70"/>
      <c r="T114" s="30" t="str">
        <f t="shared" si="3"/>
        <v/>
      </c>
      <c r="U114" s="80" t="str">
        <f t="shared" si="2"/>
        <v/>
      </c>
    </row>
    <row r="115" spans="1:21" ht="24.75" customHeight="1" x14ac:dyDescent="0.25">
      <c r="A115" s="30">
        <v>108</v>
      </c>
      <c r="B115" s="26" t="str">
        <f>IF(FIN!B115="","",FIN!B115)</f>
        <v>JULAINNA BINTI SABRI</v>
      </c>
      <c r="C115" s="25" t="str">
        <f>IF(FIN!C115="","",FIN!C115)</f>
        <v>3WTP</v>
      </c>
      <c r="D115" s="25" t="str">
        <f>IF(FIN!E115="","",FIN!E115)</f>
        <v>K591DWTP009</v>
      </c>
      <c r="E115" s="34">
        <f>IF(FIN!J115="","",FIN!J115)</f>
        <v>1</v>
      </c>
      <c r="F115" s="55"/>
      <c r="G115" s="54"/>
      <c r="H115" s="54"/>
      <c r="I115" s="54"/>
      <c r="J115" s="54"/>
      <c r="K115" s="54"/>
      <c r="L115" s="54"/>
      <c r="M115" s="54"/>
      <c r="N115" s="54"/>
      <c r="O115" s="54"/>
      <c r="P115" s="54"/>
      <c r="Q115" s="54"/>
      <c r="R115" s="54"/>
      <c r="S115" s="70"/>
      <c r="T115" s="30" t="str">
        <f t="shared" si="3"/>
        <v/>
      </c>
      <c r="U115" s="80" t="str">
        <f t="shared" si="2"/>
        <v/>
      </c>
    </row>
    <row r="116" spans="1:21" ht="24.75" customHeight="1" x14ac:dyDescent="0.25">
      <c r="A116" s="30">
        <v>109</v>
      </c>
      <c r="B116" s="26" t="str">
        <f>IF(FIN!B116="","",FIN!B116)</f>
        <v>MUHAMMAD AMIRUL DANISH BIN ROSLAND</v>
      </c>
      <c r="C116" s="25" t="str">
        <f>IF(FIN!C116="","",FIN!C116)</f>
        <v>3WTP</v>
      </c>
      <c r="D116" s="25" t="str">
        <f>IF(FIN!E116="","",FIN!E116)</f>
        <v>K591DWTP011</v>
      </c>
      <c r="E116" s="34">
        <f>IF(FIN!J116="","",FIN!J116)</f>
        <v>1</v>
      </c>
      <c r="F116" s="55"/>
      <c r="G116" s="54"/>
      <c r="H116" s="54"/>
      <c r="I116" s="54"/>
      <c r="J116" s="54"/>
      <c r="K116" s="54"/>
      <c r="L116" s="54"/>
      <c r="M116" s="54"/>
      <c r="N116" s="54"/>
      <c r="O116" s="54"/>
      <c r="P116" s="54"/>
      <c r="Q116" s="54"/>
      <c r="R116" s="54"/>
      <c r="S116" s="70"/>
      <c r="T116" s="30" t="str">
        <f t="shared" si="3"/>
        <v/>
      </c>
      <c r="U116" s="80" t="str">
        <f t="shared" si="2"/>
        <v/>
      </c>
    </row>
    <row r="117" spans="1:21" ht="24.75" customHeight="1" x14ac:dyDescent="0.25">
      <c r="A117" s="30">
        <v>110</v>
      </c>
      <c r="B117" s="26" t="str">
        <f>IF(FIN!B117="","",FIN!B117)</f>
        <v>MUHAMMAD HANIFF AIMAN BIN MOHD NASIR</v>
      </c>
      <c r="C117" s="25" t="str">
        <f>IF(FIN!C117="","",FIN!C117)</f>
        <v>3WTP</v>
      </c>
      <c r="D117" s="25" t="str">
        <f>IF(FIN!E117="","",FIN!E117)</f>
        <v>K591DWTP012</v>
      </c>
      <c r="E117" s="34">
        <f>IF(FIN!J117="","",FIN!J117)</f>
        <v>1</v>
      </c>
      <c r="F117" s="55"/>
      <c r="G117" s="54"/>
      <c r="H117" s="54"/>
      <c r="I117" s="54"/>
      <c r="J117" s="54"/>
      <c r="K117" s="54"/>
      <c r="L117" s="54"/>
      <c r="M117" s="54"/>
      <c r="N117" s="54"/>
      <c r="O117" s="54"/>
      <c r="P117" s="54"/>
      <c r="Q117" s="54"/>
      <c r="R117" s="54"/>
      <c r="S117" s="70"/>
      <c r="T117" s="30" t="str">
        <f t="shared" si="3"/>
        <v/>
      </c>
      <c r="U117" s="80" t="str">
        <f t="shared" si="2"/>
        <v/>
      </c>
    </row>
    <row r="118" spans="1:21" ht="24.75" customHeight="1" x14ac:dyDescent="0.25">
      <c r="A118" s="30">
        <v>111</v>
      </c>
      <c r="B118" s="26" t="str">
        <f>IF(FIN!B118="","",FIN!B118)</f>
        <v>MUHAMMAD SHAHRUL NIZAM BIN ABU BAKAR</v>
      </c>
      <c r="C118" s="25" t="str">
        <f>IF(FIN!C118="","",FIN!C118)</f>
        <v>3WTP</v>
      </c>
      <c r="D118" s="25" t="str">
        <f>IF(FIN!E118="","",FIN!E118)</f>
        <v>K591DWTP013</v>
      </c>
      <c r="E118" s="34">
        <f>IF(FIN!J118="","",FIN!J118)</f>
        <v>1</v>
      </c>
      <c r="F118" s="55"/>
      <c r="G118" s="54"/>
      <c r="H118" s="54"/>
      <c r="I118" s="54"/>
      <c r="J118" s="54"/>
      <c r="K118" s="54"/>
      <c r="L118" s="54"/>
      <c r="M118" s="54"/>
      <c r="N118" s="54"/>
      <c r="O118" s="54"/>
      <c r="P118" s="54"/>
      <c r="Q118" s="54"/>
      <c r="R118" s="54"/>
      <c r="S118" s="70"/>
      <c r="T118" s="30" t="str">
        <f t="shared" si="3"/>
        <v/>
      </c>
      <c r="U118" s="80" t="str">
        <f t="shared" si="2"/>
        <v/>
      </c>
    </row>
    <row r="119" spans="1:21" ht="24.75" customHeight="1" x14ac:dyDescent="0.25">
      <c r="A119" s="30">
        <v>112</v>
      </c>
      <c r="B119" s="26" t="str">
        <f>IF(FIN!B119="","",FIN!B119)</f>
        <v>MUHAMMAD SHARIF BIN ABDUL RAHIM</v>
      </c>
      <c r="C119" s="25" t="str">
        <f>IF(FIN!C119="","",FIN!C119)</f>
        <v>3WTP</v>
      </c>
      <c r="D119" s="25" t="str">
        <f>IF(FIN!E119="","",FIN!E119)</f>
        <v>K591DWTP014</v>
      </c>
      <c r="E119" s="34">
        <f>IF(FIN!J119="","",FIN!J119)</f>
        <v>1</v>
      </c>
      <c r="F119" s="55"/>
      <c r="G119" s="54"/>
      <c r="H119" s="54"/>
      <c r="I119" s="54"/>
      <c r="J119" s="54"/>
      <c r="K119" s="54"/>
      <c r="L119" s="54"/>
      <c r="M119" s="54"/>
      <c r="N119" s="54"/>
      <c r="O119" s="54"/>
      <c r="P119" s="54"/>
      <c r="Q119" s="54"/>
      <c r="R119" s="54"/>
      <c r="S119" s="70"/>
      <c r="T119" s="30" t="str">
        <f t="shared" si="3"/>
        <v/>
      </c>
      <c r="U119" s="80" t="str">
        <f t="shared" si="2"/>
        <v/>
      </c>
    </row>
    <row r="120" spans="1:21" ht="24.75" customHeight="1" x14ac:dyDescent="0.25">
      <c r="A120" s="30">
        <v>113</v>
      </c>
      <c r="B120" s="26" t="str">
        <f>IF(FIN!B120="","",FIN!B120)</f>
        <v>MUHAMMAD ZAL HAZANI SYAKIRIN BIN KAMARUDIN</v>
      </c>
      <c r="C120" s="25" t="str">
        <f>IF(FIN!C120="","",FIN!C120)</f>
        <v>3WTP</v>
      </c>
      <c r="D120" s="25" t="str">
        <f>IF(FIN!E120="","",FIN!E120)</f>
        <v>K591DWTP015</v>
      </c>
      <c r="E120" s="34">
        <f>IF(FIN!J120="","",FIN!J120)</f>
        <v>1</v>
      </c>
      <c r="F120" s="55"/>
      <c r="G120" s="54"/>
      <c r="H120" s="54"/>
      <c r="I120" s="54"/>
      <c r="J120" s="54"/>
      <c r="K120" s="54"/>
      <c r="L120" s="54"/>
      <c r="M120" s="54"/>
      <c r="N120" s="54"/>
      <c r="O120" s="54"/>
      <c r="P120" s="54"/>
      <c r="Q120" s="54"/>
      <c r="R120" s="54"/>
      <c r="S120" s="70"/>
      <c r="T120" s="30" t="str">
        <f t="shared" si="3"/>
        <v/>
      </c>
      <c r="U120" s="80" t="str">
        <f t="shared" si="2"/>
        <v/>
      </c>
    </row>
    <row r="121" spans="1:21" ht="24.75" customHeight="1" x14ac:dyDescent="0.25">
      <c r="A121" s="30">
        <v>114</v>
      </c>
      <c r="B121" s="26" t="str">
        <f>IF(FIN!B121="","",FIN!B121)</f>
        <v>NOR AMIESYA BINTI FARID</v>
      </c>
      <c r="C121" s="25" t="str">
        <f>IF(FIN!C121="","",FIN!C121)</f>
        <v>3WTP</v>
      </c>
      <c r="D121" s="25" t="str">
        <f>IF(FIN!E121="","",FIN!E121)</f>
        <v>K591DWTP016</v>
      </c>
      <c r="E121" s="34">
        <f>IF(FIN!J121="","",FIN!J121)</f>
        <v>1</v>
      </c>
      <c r="F121" s="55"/>
      <c r="G121" s="54"/>
      <c r="H121" s="54"/>
      <c r="I121" s="54"/>
      <c r="J121" s="54"/>
      <c r="K121" s="54"/>
      <c r="L121" s="54"/>
      <c r="M121" s="54"/>
      <c r="N121" s="54"/>
      <c r="O121" s="54"/>
      <c r="P121" s="54"/>
      <c r="Q121" s="54"/>
      <c r="R121" s="54"/>
      <c r="S121" s="70"/>
      <c r="T121" s="30" t="str">
        <f t="shared" si="3"/>
        <v/>
      </c>
      <c r="U121" s="80" t="str">
        <f t="shared" si="2"/>
        <v/>
      </c>
    </row>
    <row r="122" spans="1:21" ht="24.75" customHeight="1" x14ac:dyDescent="0.25">
      <c r="A122" s="30">
        <v>115</v>
      </c>
      <c r="B122" s="26" t="str">
        <f>IF(FIN!B122="","",FIN!B122)</f>
        <v>NUR ALIANNI BINTI MOHAMAD ALI</v>
      </c>
      <c r="C122" s="25" t="str">
        <f>IF(FIN!C122="","",FIN!C122)</f>
        <v>3WTP</v>
      </c>
      <c r="D122" s="25" t="str">
        <f>IF(FIN!E122="","",FIN!E122)</f>
        <v>K591DWTP017</v>
      </c>
      <c r="E122" s="34">
        <f>IF(FIN!J122="","",FIN!J122)</f>
        <v>1</v>
      </c>
      <c r="F122" s="55"/>
      <c r="G122" s="54"/>
      <c r="H122" s="54"/>
      <c r="I122" s="54"/>
      <c r="J122" s="54"/>
      <c r="K122" s="54"/>
      <c r="L122" s="54"/>
      <c r="M122" s="54"/>
      <c r="N122" s="54"/>
      <c r="O122" s="54"/>
      <c r="P122" s="54"/>
      <c r="Q122" s="54"/>
      <c r="R122" s="54"/>
      <c r="S122" s="70"/>
      <c r="T122" s="30" t="str">
        <f t="shared" si="3"/>
        <v/>
      </c>
      <c r="U122" s="80" t="str">
        <f t="shared" si="2"/>
        <v/>
      </c>
    </row>
    <row r="123" spans="1:21" ht="24.75" customHeight="1" x14ac:dyDescent="0.25">
      <c r="A123" s="30">
        <v>116</v>
      </c>
      <c r="B123" s="26" t="str">
        <f>IF(FIN!B123="","",FIN!B123)</f>
        <v>NUR FARHANIM NATASYHA BINTI NOR AZAD</v>
      </c>
      <c r="C123" s="25" t="str">
        <f>IF(FIN!C123="","",FIN!C123)</f>
        <v>3WTP</v>
      </c>
      <c r="D123" s="25" t="str">
        <f>IF(FIN!E123="","",FIN!E123)</f>
        <v>K591DWTP018</v>
      </c>
      <c r="E123" s="34">
        <f>IF(FIN!J123="","",FIN!J123)</f>
        <v>1</v>
      </c>
      <c r="F123" s="55"/>
      <c r="G123" s="54"/>
      <c r="H123" s="54"/>
      <c r="I123" s="54"/>
      <c r="J123" s="54"/>
      <c r="K123" s="54"/>
      <c r="L123" s="54"/>
      <c r="M123" s="54"/>
      <c r="N123" s="54"/>
      <c r="O123" s="54"/>
      <c r="P123" s="54"/>
      <c r="Q123" s="54"/>
      <c r="R123" s="54"/>
      <c r="S123" s="70"/>
      <c r="T123" s="30" t="str">
        <f t="shared" si="3"/>
        <v/>
      </c>
      <c r="U123" s="80" t="str">
        <f t="shared" si="2"/>
        <v/>
      </c>
    </row>
    <row r="124" spans="1:21" ht="24.75" customHeight="1" x14ac:dyDescent="0.25">
      <c r="A124" s="30">
        <v>117</v>
      </c>
      <c r="B124" s="26" t="str">
        <f>IF(FIN!B124="","",FIN!B124)</f>
        <v>NUR QAMARINA BINTI NORDIN</v>
      </c>
      <c r="C124" s="25" t="str">
        <f>IF(FIN!C124="","",FIN!C124)</f>
        <v>3WTP</v>
      </c>
      <c r="D124" s="25" t="str">
        <f>IF(FIN!E124="","",FIN!E124)</f>
        <v>K591DWTP019</v>
      </c>
      <c r="E124" s="34">
        <f>IF(FIN!J124="","",FIN!J124)</f>
        <v>1</v>
      </c>
      <c r="F124" s="55"/>
      <c r="G124" s="54"/>
      <c r="H124" s="54"/>
      <c r="I124" s="54"/>
      <c r="J124" s="54"/>
      <c r="K124" s="54"/>
      <c r="L124" s="54"/>
      <c r="M124" s="54"/>
      <c r="N124" s="54"/>
      <c r="O124" s="54"/>
      <c r="P124" s="54"/>
      <c r="Q124" s="54"/>
      <c r="R124" s="54"/>
      <c r="S124" s="70"/>
      <c r="T124" s="30" t="str">
        <f t="shared" si="3"/>
        <v/>
      </c>
      <c r="U124" s="80" t="str">
        <f t="shared" si="2"/>
        <v/>
      </c>
    </row>
    <row r="125" spans="1:21" ht="24.75" customHeight="1" x14ac:dyDescent="0.25">
      <c r="A125" s="30">
        <v>118</v>
      </c>
      <c r="B125" s="26" t="str">
        <f>IF(FIN!B125="","",FIN!B125)</f>
        <v>NURUL IZZAH BINTI BADERU KHISAM</v>
      </c>
      <c r="C125" s="25" t="str">
        <f>IF(FIN!C125="","",FIN!C125)</f>
        <v>3WTP</v>
      </c>
      <c r="D125" s="25" t="str">
        <f>IF(FIN!E125="","",FIN!E125)</f>
        <v>K591DWTP020</v>
      </c>
      <c r="E125" s="34">
        <f>IF(FIN!J125="","",FIN!J125)</f>
        <v>1</v>
      </c>
      <c r="F125" s="55"/>
      <c r="G125" s="54"/>
      <c r="H125" s="54"/>
      <c r="I125" s="54"/>
      <c r="J125" s="54"/>
      <c r="K125" s="54"/>
      <c r="L125" s="54"/>
      <c r="M125" s="54"/>
      <c r="N125" s="54"/>
      <c r="O125" s="54"/>
      <c r="P125" s="54"/>
      <c r="Q125" s="54"/>
      <c r="R125" s="54"/>
      <c r="S125" s="70"/>
      <c r="T125" s="30" t="str">
        <f t="shared" si="3"/>
        <v/>
      </c>
      <c r="U125" s="80" t="str">
        <f t="shared" si="2"/>
        <v/>
      </c>
    </row>
    <row r="126" spans="1:21" ht="24.75" customHeight="1" x14ac:dyDescent="0.25">
      <c r="A126" s="30">
        <v>119</v>
      </c>
      <c r="B126" s="26" t="str">
        <f>IF(FIN!B126="","",FIN!B126)</f>
        <v>SITI HAJAR BINTI IBRAHIM</v>
      </c>
      <c r="C126" s="25" t="str">
        <f>IF(FIN!C126="","",FIN!C126)</f>
        <v>3WTP</v>
      </c>
      <c r="D126" s="25" t="str">
        <f>IF(FIN!E126="","",FIN!E126)</f>
        <v>K591DWTP021</v>
      </c>
      <c r="E126" s="34">
        <f>IF(FIN!J126="","",FIN!J126)</f>
        <v>1</v>
      </c>
      <c r="F126" s="55"/>
      <c r="G126" s="54"/>
      <c r="H126" s="54"/>
      <c r="I126" s="54"/>
      <c r="J126" s="54"/>
      <c r="K126" s="54"/>
      <c r="L126" s="54"/>
      <c r="M126" s="54"/>
      <c r="N126" s="54"/>
      <c r="O126" s="54"/>
      <c r="P126" s="54"/>
      <c r="Q126" s="54"/>
      <c r="R126" s="54"/>
      <c r="S126" s="70"/>
      <c r="T126" s="30" t="str">
        <f t="shared" si="3"/>
        <v/>
      </c>
      <c r="U126" s="80" t="str">
        <f t="shared" si="2"/>
        <v/>
      </c>
    </row>
    <row r="127" spans="1:21" ht="24.75" customHeight="1" x14ac:dyDescent="0.25">
      <c r="A127" s="30">
        <v>120</v>
      </c>
      <c r="B127" s="26" t="str">
        <f>IF(FIN!B127="","",FIN!B127)</f>
        <v>KAMIL AZRUL HAFIZ B KAMIL AZMAN</v>
      </c>
      <c r="C127" s="25" t="str">
        <f>IF(FIN!C127="","",FIN!C127)</f>
        <v>3WTP</v>
      </c>
      <c r="D127" s="25" t="str">
        <f>IF(FIN!E127="","",FIN!E127)</f>
        <v>K611DWTP008</v>
      </c>
      <c r="E127" s="34">
        <f>IF(FIN!J127="","",FIN!J127)</f>
        <v>1</v>
      </c>
      <c r="F127" s="55"/>
      <c r="G127" s="54"/>
      <c r="H127" s="54"/>
      <c r="I127" s="54"/>
      <c r="J127" s="54"/>
      <c r="K127" s="54"/>
      <c r="L127" s="54"/>
      <c r="M127" s="54"/>
      <c r="N127" s="54"/>
      <c r="O127" s="54"/>
      <c r="P127" s="54"/>
      <c r="Q127" s="54"/>
      <c r="R127" s="54"/>
      <c r="S127" s="70"/>
      <c r="T127" s="30" t="str">
        <f t="shared" si="3"/>
        <v/>
      </c>
      <c r="U127" s="80"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0"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0"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0"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0"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0"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0"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0"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0"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0"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0"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0"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0"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0"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0"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0"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0"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0"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0"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0"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0"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0"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0"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0"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0"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0"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0"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0"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0"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0"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0"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0"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0"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0"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0"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0"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0"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0"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0"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0"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0"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0"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0"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0"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0"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0"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0"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0"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0"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0"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0"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0"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0"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0"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0"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0"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0"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0"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0"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0"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0"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0"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0"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0"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0"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0"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0"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0"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0"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0"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0"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0"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0"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0"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0"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0"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0"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0"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0"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0"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0"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0"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0"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0"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0"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0"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0"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0"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0"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0"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0"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0"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0"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0"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0"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0"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0"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0"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0"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0"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0"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0"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0"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0"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0"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0"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0"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0"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0"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0"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0"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0"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0"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0"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0"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0"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0"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0"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0"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0"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0"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0"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0"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0"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0"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0"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0"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0"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0"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0"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0"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0"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0"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0"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0"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0"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0"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0"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0"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0"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0"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0"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0"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0"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0"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0"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0"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0"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0"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0"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0"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0"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0"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0"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0"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0"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0"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0"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0"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0"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0"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0"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0"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0"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0"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0"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0"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0"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0"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0"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0"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0"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0"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0"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0"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0"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0"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0"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0"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0"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0"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0"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0"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0"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0"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0"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0"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0"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0"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0"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0"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0"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0"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0"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0"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0"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0"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0"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0"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0"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0"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0"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0"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0"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0"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0"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0"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0"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0"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0"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0"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0"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0"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0"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0"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0"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0"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0"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0"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0"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0"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0"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0"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0"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0"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0"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0"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0"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0"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0"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0"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0"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0"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0"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0"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0"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0"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0"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0"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0"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0"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0"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0"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0"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0"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0"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0"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0"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0"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0"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0"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0"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0"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0"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0"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0"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0"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0"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0"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0"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0"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0"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0"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0"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0"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0"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0"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0"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0"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0"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0"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0"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0"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0"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0"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0"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0"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0"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0"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0"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0"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0"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0"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0"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0"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0"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0"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0"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0"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0"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0"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0"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0"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0"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0"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0"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0"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0"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0"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0"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0"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0"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0"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0"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0"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0"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0"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0"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0"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0"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0"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0"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0"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0"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0"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0"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0"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0"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0"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0"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0"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0"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0"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0"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0"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0"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0"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0"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0"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0"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0"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0"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0"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0"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0"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0"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0"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0"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0"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0"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0"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0"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0"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0"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0"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0"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0"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0"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0"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0"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0"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0"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0"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0"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0"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0"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0"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0"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0"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0"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0"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0"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0"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0"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0"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0"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0"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0"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0"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0"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0"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0"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0"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0"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0"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0"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0"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0"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0"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0"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2"/>
      <c r="G507" s="159"/>
      <c r="H507" s="159"/>
      <c r="I507" s="159"/>
      <c r="J507" s="159"/>
      <c r="K507" s="159"/>
      <c r="L507" s="159"/>
      <c r="M507" s="159"/>
      <c r="N507" s="159"/>
      <c r="O507" s="159"/>
      <c r="P507" s="159"/>
      <c r="Q507" s="159"/>
      <c r="R507" s="159"/>
      <c r="S507" s="165"/>
      <c r="T507" s="28" t="str">
        <f t="shared" si="15"/>
        <v/>
      </c>
      <c r="U507" s="79" t="str">
        <f t="shared" si="14"/>
        <v/>
      </c>
    </row>
  </sheetData>
  <sheetProtection password="CE88" sheet="1" autoFilter="0"/>
  <autoFilter ref="A7:U507"/>
  <mergeCells count="2">
    <mergeCell ref="C2:H2"/>
    <mergeCell ref="C4:D4"/>
  </mergeCells>
  <conditionalFormatting sqref="E8:E507">
    <cfRule type="containsText" dxfId="96"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5" priority="5" operator="greaterThan">
      <formula>100</formula>
    </cfRule>
    <cfRule type="cellIs" dxfId="94" priority="6" operator="lessThan">
      <formula>80</formula>
    </cfRule>
  </conditionalFormatting>
  <conditionalFormatting sqref="F8:S8">
    <cfRule type="expression" dxfId="93" priority="7">
      <formula>AND($B8&lt;&gt;"",$E8=1)</formula>
    </cfRule>
  </conditionalFormatting>
  <conditionalFormatting sqref="F9:S507">
    <cfRule type="expression" dxfId="92"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121" activePane="bottomRight" state="frozen"/>
      <selection pane="topRight" activeCell="G1" sqref="G1"/>
      <selection pane="bottomLeft" activeCell="A8" sqref="A8"/>
      <selection pane="bottomRight" activeCell="G8" sqref="G8:G127"/>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87" t="str">
        <f>IF(NAMAKUR="","",NAMAKUR)</f>
        <v/>
      </c>
      <c r="D2" s="188"/>
      <c r="E2" s="188"/>
      <c r="F2" s="188"/>
      <c r="G2" s="188"/>
      <c r="H2" s="188"/>
      <c r="I2" s="188"/>
      <c r="J2" s="188"/>
      <c r="K2" s="188"/>
      <c r="L2" s="188"/>
      <c r="M2" s="189"/>
    </row>
    <row r="3" spans="1:288" ht="5.0999999999999996" customHeight="1" thickBot="1" x14ac:dyDescent="0.3">
      <c r="A3" s="40"/>
      <c r="B3" s="40"/>
      <c r="C3" s="40"/>
      <c r="D3" s="40"/>
      <c r="E3" s="40"/>
      <c r="F3" s="37"/>
    </row>
    <row r="4" spans="1:288" ht="24.75" customHeight="1" thickBot="1" x14ac:dyDescent="0.3">
      <c r="A4" s="40" t="s">
        <v>50</v>
      </c>
      <c r="B4" s="40"/>
      <c r="C4" s="190" t="str">
        <f>IF(OR(Main!I3="",Main!L3=""),"",CONCATENATE("S",SEM," / ",TAHUN))</f>
        <v>S2 DVM / 2017</v>
      </c>
      <c r="D4" s="191"/>
      <c r="E4" s="40"/>
      <c r="F4" s="37"/>
    </row>
    <row r="5" spans="1:288" ht="5.0999999999999996" customHeight="1" thickBot="1" x14ac:dyDescent="0.3"/>
    <row r="6" spans="1:288" s="14" customFormat="1" ht="39.950000000000003" customHeight="1" x14ac:dyDescent="0.25">
      <c r="A6" s="194" t="s">
        <v>3</v>
      </c>
      <c r="B6" s="192" t="s">
        <v>5</v>
      </c>
      <c r="C6" s="192" t="s">
        <v>6</v>
      </c>
      <c r="D6" s="192" t="s">
        <v>9</v>
      </c>
      <c r="E6" s="192" t="s">
        <v>7</v>
      </c>
      <c r="F6" s="208" t="s">
        <v>53</v>
      </c>
      <c r="G6" s="199" t="str">
        <f>IF(AND(KPENT1="",NPEMT1=""),"",CONCATENATE("TEORI 1 - ",KPENT1," (",NPEMT1,")"))</f>
        <v/>
      </c>
      <c r="H6" s="197"/>
      <c r="I6" s="197"/>
      <c r="J6" s="197"/>
      <c r="K6" s="197"/>
      <c r="L6" s="197"/>
      <c r="M6" s="198"/>
      <c r="N6" s="200" t="str">
        <f>IF(AND(KPENT2="",NPEMT2=""),"",CONCATENATE("TEORI 2 - ",KPENT2," (",NPEMT2,")"))</f>
        <v/>
      </c>
      <c r="O6" s="200"/>
      <c r="P6" s="200"/>
      <c r="Q6" s="200"/>
      <c r="R6" s="200"/>
      <c r="S6" s="200"/>
      <c r="T6" s="201"/>
      <c r="U6" s="199" t="str">
        <f>IF(AND(KPENT3="",NPEMT3=""),"",CONCATENATE("TEORI 3 - ",KPENT3," (",NPEMT3,")"))</f>
        <v/>
      </c>
      <c r="V6" s="197"/>
      <c r="W6" s="197"/>
      <c r="X6" s="197"/>
      <c r="Y6" s="197"/>
      <c r="Z6" s="197"/>
      <c r="AA6" s="198"/>
      <c r="AB6" s="196" t="str">
        <f>IF(AND(KPENT4="",NPEMT4=""),"",CONCATENATE("TEORI 4 - ",KPENT4," (",NPEMT4,")"))</f>
        <v/>
      </c>
      <c r="AC6" s="197"/>
      <c r="AD6" s="197"/>
      <c r="AE6" s="197"/>
      <c r="AF6" s="197"/>
      <c r="AG6" s="197"/>
      <c r="AH6" s="198"/>
      <c r="AI6" s="199" t="str">
        <f>IF(AND(KPENT5="",NPEMT5=""),"",CONCATENATE("TEORI 5 - ",KPENT5," (",NPEMT5,")"))</f>
        <v/>
      </c>
      <c r="AJ6" s="197"/>
      <c r="AK6" s="197"/>
      <c r="AL6" s="197"/>
      <c r="AM6" s="197"/>
      <c r="AN6" s="197"/>
      <c r="AO6" s="198"/>
      <c r="AP6" s="196" t="str">
        <f>IF(AND(KPENT6="",NPEMT6=""),"",CONCATENATE("TEORI 6 - ",KPENT6," (",NPEMT6,")"))</f>
        <v/>
      </c>
      <c r="AQ6" s="197"/>
      <c r="AR6" s="197"/>
      <c r="AS6" s="197"/>
      <c r="AT6" s="197"/>
      <c r="AU6" s="197"/>
      <c r="AV6" s="198"/>
      <c r="AW6" s="199" t="str">
        <f>IF(AND(KPENT7="",NPEMT7=""),"",CONCATENATE("TEORI 7 - ",KPENT7," (",NPEMT7,")"))</f>
        <v/>
      </c>
      <c r="AX6" s="197"/>
      <c r="AY6" s="197"/>
      <c r="AZ6" s="197"/>
      <c r="BA6" s="197"/>
      <c r="BB6" s="197"/>
      <c r="BC6" s="198"/>
      <c r="BD6" s="196" t="str">
        <f>IF(AND(KPENT8="",NPEMT8=""),"",CONCATENATE("TEORI 8 - ",KPENT8," (",NPEMT8,")"))</f>
        <v/>
      </c>
      <c r="BE6" s="197"/>
      <c r="BF6" s="197"/>
      <c r="BG6" s="197"/>
      <c r="BH6" s="197"/>
      <c r="BI6" s="197"/>
      <c r="BJ6" s="198"/>
      <c r="BK6" s="199" t="str">
        <f>IF(AND(KPENT9="",NPEMT9=""),"",CONCATENATE("TEORI 9 - ",KPENT9," (",NPEMT9,")"))</f>
        <v/>
      </c>
      <c r="BL6" s="197"/>
      <c r="BM6" s="197"/>
      <c r="BN6" s="197"/>
      <c r="BO6" s="197"/>
      <c r="BP6" s="197"/>
      <c r="BQ6" s="198"/>
      <c r="BR6" s="196" t="str">
        <f>IF(AND(KPENT10="",NPEMT10=""),"",CONCATENATE("TEORI 10 - ",KPENT10," (",NPEMT10,")"))</f>
        <v/>
      </c>
      <c r="BS6" s="197"/>
      <c r="BT6" s="197"/>
      <c r="BU6" s="197"/>
      <c r="BV6" s="197"/>
      <c r="BW6" s="197"/>
      <c r="BX6" s="198"/>
      <c r="BY6" s="199" t="str">
        <f>IF(AND(KPENT11="",NPEMT11=""),"",CONCATENATE("TEORI 11 - ",KPENT11," (",NPEMT11,")"))</f>
        <v/>
      </c>
      <c r="BZ6" s="197"/>
      <c r="CA6" s="197"/>
      <c r="CB6" s="197"/>
      <c r="CC6" s="197"/>
      <c r="CD6" s="197"/>
      <c r="CE6" s="198"/>
      <c r="CF6" s="196" t="str">
        <f>IF(AND(KPENT12="",NPEMT12=""),"",CONCATENATE("TEORI 12 - ",KPENT12," (",NPEMT12,")"))</f>
        <v/>
      </c>
      <c r="CG6" s="197"/>
      <c r="CH6" s="197"/>
      <c r="CI6" s="197"/>
      <c r="CJ6" s="197"/>
      <c r="CK6" s="197"/>
      <c r="CL6" s="198"/>
      <c r="CM6" s="199" t="str">
        <f>IF(AND(KPENT13="",NPEMT13=""),"",CONCATENATE("TEORI 13 - ",KPENT13," (",NPEMT13,")"))</f>
        <v/>
      </c>
      <c r="CN6" s="197"/>
      <c r="CO6" s="197"/>
      <c r="CP6" s="197"/>
      <c r="CQ6" s="197"/>
      <c r="CR6" s="197"/>
      <c r="CS6" s="198"/>
      <c r="CT6" s="196" t="str">
        <f>IF(AND(KPENT14="",NPEMT14=""),"",CONCATENATE("TEORI 14 - ",KPENT14," (",NPEMT14,")"))</f>
        <v/>
      </c>
      <c r="CU6" s="197"/>
      <c r="CV6" s="197"/>
      <c r="CW6" s="197"/>
      <c r="CX6" s="197"/>
      <c r="CY6" s="197"/>
      <c r="CZ6" s="198"/>
      <c r="DA6" s="199" t="str">
        <f>IF(AND(KPENT15="",NPEMT15=""),"",CONCATENATE("TEORI 15 - ",KPENT15," (",NPEMT15,")"))</f>
        <v/>
      </c>
      <c r="DB6" s="197"/>
      <c r="DC6" s="197"/>
      <c r="DD6" s="197"/>
      <c r="DE6" s="197"/>
      <c r="DF6" s="197"/>
      <c r="DG6" s="198"/>
      <c r="DH6" s="196" t="str">
        <f>IF(AND(KPENT16="",NPEMT16=""),"",CONCATENATE("TEORI 16 - ",KPENT16," (",NPEMT16,")"))</f>
        <v/>
      </c>
      <c r="DI6" s="197"/>
      <c r="DJ6" s="197"/>
      <c r="DK6" s="197"/>
      <c r="DL6" s="197"/>
      <c r="DM6" s="197"/>
      <c r="DN6" s="198"/>
      <c r="DO6" s="199" t="str">
        <f>IF(AND(KPENT17="",NPEMT17=""),"",CONCATENATE("TEORI 17 - ",KPENT17," (",NPEMT17,")"))</f>
        <v/>
      </c>
      <c r="DP6" s="197"/>
      <c r="DQ6" s="197"/>
      <c r="DR6" s="197"/>
      <c r="DS6" s="197"/>
      <c r="DT6" s="197"/>
      <c r="DU6" s="198"/>
      <c r="DV6" s="196" t="str">
        <f>IF(AND(KPENT18="",NPEMT18=""),"",CONCATENATE("TEORI 18 - ",KPENT18," (",NPEMT18,")"))</f>
        <v/>
      </c>
      <c r="DW6" s="197"/>
      <c r="DX6" s="197"/>
      <c r="DY6" s="197"/>
      <c r="DZ6" s="197"/>
      <c r="EA6" s="197"/>
      <c r="EB6" s="198"/>
      <c r="EC6" s="199" t="str">
        <f>IF(AND(KPENT19="",NPEMT19=""),"",CONCATENATE("TEORI 19 - ",KPENT19," (",NPEMT19,")"))</f>
        <v/>
      </c>
      <c r="ED6" s="197"/>
      <c r="EE6" s="197"/>
      <c r="EF6" s="197"/>
      <c r="EG6" s="197"/>
      <c r="EH6" s="197"/>
      <c r="EI6" s="198"/>
      <c r="EJ6" s="196" t="str">
        <f>IF(AND(KPENT20="",NPEMT20=""),"",CONCATENATE("TEORI 20 - ",KPENT20," (",NPEMT20,")"))</f>
        <v/>
      </c>
      <c r="EK6" s="197"/>
      <c r="EL6" s="197"/>
      <c r="EM6" s="197"/>
      <c r="EN6" s="197"/>
      <c r="EO6" s="197"/>
      <c r="EP6" s="198"/>
      <c r="EQ6" s="205" t="str">
        <f>IF(AND(KPENA1="",NPEMA1=""),"",CONCATENATE("AMALI 1 - ",KPENA1," (",NPEMA1,")"))</f>
        <v/>
      </c>
      <c r="ER6" s="203"/>
      <c r="ES6" s="203"/>
      <c r="ET6" s="203"/>
      <c r="EU6" s="203"/>
      <c r="EV6" s="203"/>
      <c r="EW6" s="204"/>
      <c r="EX6" s="210" t="str">
        <f>IF(AND(KPENA2="",NPEMA2=""),"",CONCATENATE("AMALI 2 - ",KPENA2," (",NPEMA2,")"))</f>
        <v/>
      </c>
      <c r="EY6" s="210"/>
      <c r="EZ6" s="210"/>
      <c r="FA6" s="210"/>
      <c r="FB6" s="210"/>
      <c r="FC6" s="210"/>
      <c r="FD6" s="211"/>
      <c r="FE6" s="205" t="str">
        <f>IF(AND(KPENA3="",NPEMA3=""),"",CONCATENATE("AMALI 3 - ",KPENA3," (",NPEMA3,")"))</f>
        <v/>
      </c>
      <c r="FF6" s="203"/>
      <c r="FG6" s="203"/>
      <c r="FH6" s="203"/>
      <c r="FI6" s="203"/>
      <c r="FJ6" s="203"/>
      <c r="FK6" s="204"/>
      <c r="FL6" s="202" t="str">
        <f>IF(AND(KPENA4="",NPEMA4=""),"",CONCATENATE("AMALI 4 - ",KPENA4," (",NPEMA4,")"))</f>
        <v/>
      </c>
      <c r="FM6" s="203"/>
      <c r="FN6" s="203"/>
      <c r="FO6" s="203"/>
      <c r="FP6" s="203"/>
      <c r="FQ6" s="203"/>
      <c r="FR6" s="204"/>
      <c r="FS6" s="205" t="str">
        <f>IF(AND(KPENA5="",NPEMA5=""),"",CONCATENATE("AMALI 5 - ",KPENA5," (",NPEMA5,")"))</f>
        <v/>
      </c>
      <c r="FT6" s="203"/>
      <c r="FU6" s="203"/>
      <c r="FV6" s="203"/>
      <c r="FW6" s="203"/>
      <c r="FX6" s="203"/>
      <c r="FY6" s="204"/>
      <c r="FZ6" s="202" t="str">
        <f>IF(AND(KPENA6="",NPEMA6=""),"",CONCATENATE("AMALI 6 - ",KPENA6," (",NPEMA6,")"))</f>
        <v/>
      </c>
      <c r="GA6" s="203"/>
      <c r="GB6" s="203"/>
      <c r="GC6" s="203"/>
      <c r="GD6" s="203"/>
      <c r="GE6" s="203"/>
      <c r="GF6" s="204"/>
      <c r="GG6" s="205" t="str">
        <f>IF(AND(KPENA7="",NPEMA7=""),"",CONCATENATE("AMALI 7 - ",KPENA7," (",NPEMA7,")"))</f>
        <v/>
      </c>
      <c r="GH6" s="203"/>
      <c r="GI6" s="203"/>
      <c r="GJ6" s="203"/>
      <c r="GK6" s="203"/>
      <c r="GL6" s="203"/>
      <c r="GM6" s="204"/>
      <c r="GN6" s="202" t="str">
        <f>IF(AND(KPENA8="",NPEMA8=""),"",CONCATENATE("AMALI 8 - ",KPENA8," (",NPEMA8,")"))</f>
        <v/>
      </c>
      <c r="GO6" s="203"/>
      <c r="GP6" s="203"/>
      <c r="GQ6" s="203"/>
      <c r="GR6" s="203"/>
      <c r="GS6" s="203"/>
      <c r="GT6" s="204"/>
      <c r="GU6" s="205" t="str">
        <f>IF(AND(KPENA9="",NPEMA9=""),"",CONCATENATE("AMALI 9 - ",KPENA9," (",NPEMA9,")"))</f>
        <v/>
      </c>
      <c r="GV6" s="203"/>
      <c r="GW6" s="203"/>
      <c r="GX6" s="203"/>
      <c r="GY6" s="203"/>
      <c r="GZ6" s="203"/>
      <c r="HA6" s="204"/>
      <c r="HB6" s="202" t="str">
        <f>IF(AND(KPENA10="",NPEMA10=""),"",CONCATENATE("AMALI 10 - ",KPENA10," (",NPEMA10,")"))</f>
        <v/>
      </c>
      <c r="HC6" s="203"/>
      <c r="HD6" s="203"/>
      <c r="HE6" s="203"/>
      <c r="HF6" s="203"/>
      <c r="HG6" s="203"/>
      <c r="HH6" s="204"/>
      <c r="HI6" s="205" t="str">
        <f>IF(AND(KPENA11="",NPEMA11=""),"",CONCATENATE("AMALI 11 - ",KPENA11," (",NPEMA11,")"))</f>
        <v/>
      </c>
      <c r="HJ6" s="203"/>
      <c r="HK6" s="203"/>
      <c r="HL6" s="203"/>
      <c r="HM6" s="203"/>
      <c r="HN6" s="203"/>
      <c r="HO6" s="204"/>
      <c r="HP6" s="202" t="str">
        <f>IF(AND(KPENA12="",NPEMA12=""),"",CONCATENATE("AMALI 12 - ",KPENA12," (",NPEMA12,")"))</f>
        <v/>
      </c>
      <c r="HQ6" s="203"/>
      <c r="HR6" s="203"/>
      <c r="HS6" s="203"/>
      <c r="HT6" s="203"/>
      <c r="HU6" s="203"/>
      <c r="HV6" s="204"/>
      <c r="HW6" s="205" t="str">
        <f>IF(AND(KPENA13="",NPEMA13=""),"",CONCATENATE("AMALI 13 - ",KPENA13," (",NPEMA13,")"))</f>
        <v/>
      </c>
      <c r="HX6" s="203"/>
      <c r="HY6" s="203"/>
      <c r="HZ6" s="203"/>
      <c r="IA6" s="203"/>
      <c r="IB6" s="203"/>
      <c r="IC6" s="204"/>
      <c r="ID6" s="202" t="str">
        <f>IF(AND(KPENA14="",NPEMA14=""),"",CONCATENATE("AMALI 14 - ",KPENA14," (",NPEMA14,")"))</f>
        <v/>
      </c>
      <c r="IE6" s="203"/>
      <c r="IF6" s="203"/>
      <c r="IG6" s="203"/>
      <c r="IH6" s="203"/>
      <c r="II6" s="203"/>
      <c r="IJ6" s="204"/>
      <c r="IK6" s="205" t="str">
        <f>IF(AND(KPENA15="",NPEMA15=""),"",CONCATENATE("AMALI 15 - ",KPENA15," (",NPEMA15,")"))</f>
        <v/>
      </c>
      <c r="IL6" s="203"/>
      <c r="IM6" s="203"/>
      <c r="IN6" s="203"/>
      <c r="IO6" s="203"/>
      <c r="IP6" s="203"/>
      <c r="IQ6" s="204"/>
      <c r="IR6" s="202" t="str">
        <f>IF(AND(KPENA16="",NPEMA16=""),"",CONCATENATE("AMALI 16 - ",KPENA16," (",NPEMA16,")"))</f>
        <v/>
      </c>
      <c r="IS6" s="203"/>
      <c r="IT6" s="203"/>
      <c r="IU6" s="203"/>
      <c r="IV6" s="203"/>
      <c r="IW6" s="203"/>
      <c r="IX6" s="204"/>
      <c r="IY6" s="205" t="str">
        <f>IF(AND(KPENA17="",NPEMA17=""),"",CONCATENATE("AMALI 17 - ",KPENA17," (",NPEMA17,")"))</f>
        <v/>
      </c>
      <c r="IZ6" s="203"/>
      <c r="JA6" s="203"/>
      <c r="JB6" s="203"/>
      <c r="JC6" s="203"/>
      <c r="JD6" s="203"/>
      <c r="JE6" s="204"/>
      <c r="JF6" s="202" t="str">
        <f>IF(AND(KPENA18="",NPEMA18=""),"",CONCATENATE("AMALI 18 - ",KPENA18," (",NPEMA18,")"))</f>
        <v/>
      </c>
      <c r="JG6" s="203"/>
      <c r="JH6" s="203"/>
      <c r="JI6" s="203"/>
      <c r="JJ6" s="203"/>
      <c r="JK6" s="203"/>
      <c r="JL6" s="204"/>
      <c r="JM6" s="205" t="str">
        <f>IF(AND(KPENA19="",NPEMA19=""),"",CONCATENATE("AMALI 19 - ",KPENA19," (",NPEMA19,")"))</f>
        <v/>
      </c>
      <c r="JN6" s="203"/>
      <c r="JO6" s="203"/>
      <c r="JP6" s="203"/>
      <c r="JQ6" s="203"/>
      <c r="JR6" s="203"/>
      <c r="JS6" s="204"/>
      <c r="JT6" s="202" t="str">
        <f>IF(AND(KPENA20="",NPEMA20=""),"",CONCATENATE("AMALI 20 - ",KPENA20," (",NPEMA20,")"))</f>
        <v/>
      </c>
      <c r="JU6" s="203"/>
      <c r="JV6" s="203"/>
      <c r="JW6" s="203"/>
      <c r="JX6" s="203"/>
      <c r="JY6" s="203"/>
      <c r="JZ6" s="204"/>
      <c r="KA6" s="194" t="str">
        <f>CONCATENATE("JUMLAH PB TEORI (",JUMLAHPBT,")")</f>
        <v>JUMLAH PB TEORI (0)</v>
      </c>
      <c r="KB6" s="206" t="str">
        <f>CONCATENATE("JUMLAH PB AMALI (",JUMLAHPBA,")")</f>
        <v>JUMLAH PB AMALI (0)</v>
      </c>
    </row>
    <row r="7" spans="1:288" ht="39.950000000000003" customHeight="1" thickBot="1" x14ac:dyDescent="0.3">
      <c r="A7" s="195"/>
      <c r="B7" s="193"/>
      <c r="C7" s="193"/>
      <c r="D7" s="193"/>
      <c r="E7" s="193"/>
      <c r="F7" s="209"/>
      <c r="G7" s="93">
        <v>1</v>
      </c>
      <c r="H7" s="94">
        <v>2</v>
      </c>
      <c r="I7" s="94">
        <v>3</v>
      </c>
      <c r="J7" s="94">
        <v>1</v>
      </c>
      <c r="K7" s="94">
        <v>2</v>
      </c>
      <c r="L7" s="94">
        <v>3</v>
      </c>
      <c r="M7" s="95" t="s">
        <v>8</v>
      </c>
      <c r="N7" s="96">
        <v>1</v>
      </c>
      <c r="O7" s="94">
        <v>2</v>
      </c>
      <c r="P7" s="94">
        <v>3</v>
      </c>
      <c r="Q7" s="94">
        <v>1</v>
      </c>
      <c r="R7" s="94">
        <v>2</v>
      </c>
      <c r="S7" s="94">
        <v>3</v>
      </c>
      <c r="T7" s="95" t="s">
        <v>8</v>
      </c>
      <c r="U7" s="93">
        <v>1</v>
      </c>
      <c r="V7" s="94">
        <v>2</v>
      </c>
      <c r="W7" s="94">
        <v>3</v>
      </c>
      <c r="X7" s="94">
        <v>1</v>
      </c>
      <c r="Y7" s="94">
        <v>2</v>
      </c>
      <c r="Z7" s="94">
        <v>3</v>
      </c>
      <c r="AA7" s="95" t="s">
        <v>8</v>
      </c>
      <c r="AB7" s="96">
        <v>1</v>
      </c>
      <c r="AC7" s="94">
        <v>2</v>
      </c>
      <c r="AD7" s="94">
        <v>3</v>
      </c>
      <c r="AE7" s="94">
        <v>1</v>
      </c>
      <c r="AF7" s="94">
        <v>2</v>
      </c>
      <c r="AG7" s="94">
        <v>3</v>
      </c>
      <c r="AH7" s="95" t="s">
        <v>8</v>
      </c>
      <c r="AI7" s="93">
        <v>1</v>
      </c>
      <c r="AJ7" s="94">
        <v>2</v>
      </c>
      <c r="AK7" s="94">
        <v>3</v>
      </c>
      <c r="AL7" s="94">
        <v>1</v>
      </c>
      <c r="AM7" s="94">
        <v>2</v>
      </c>
      <c r="AN7" s="94">
        <v>3</v>
      </c>
      <c r="AO7" s="95" t="s">
        <v>8</v>
      </c>
      <c r="AP7" s="96">
        <v>1</v>
      </c>
      <c r="AQ7" s="94">
        <v>2</v>
      </c>
      <c r="AR7" s="94">
        <v>3</v>
      </c>
      <c r="AS7" s="94">
        <v>1</v>
      </c>
      <c r="AT7" s="94">
        <v>2</v>
      </c>
      <c r="AU7" s="94">
        <v>3</v>
      </c>
      <c r="AV7" s="95" t="s">
        <v>8</v>
      </c>
      <c r="AW7" s="93">
        <v>1</v>
      </c>
      <c r="AX7" s="94">
        <v>2</v>
      </c>
      <c r="AY7" s="94">
        <v>3</v>
      </c>
      <c r="AZ7" s="94">
        <v>1</v>
      </c>
      <c r="BA7" s="94">
        <v>2</v>
      </c>
      <c r="BB7" s="94">
        <v>3</v>
      </c>
      <c r="BC7" s="95" t="s">
        <v>8</v>
      </c>
      <c r="BD7" s="96">
        <v>1</v>
      </c>
      <c r="BE7" s="94">
        <v>2</v>
      </c>
      <c r="BF7" s="94">
        <v>3</v>
      </c>
      <c r="BG7" s="94">
        <v>1</v>
      </c>
      <c r="BH7" s="94">
        <v>2</v>
      </c>
      <c r="BI7" s="94">
        <v>3</v>
      </c>
      <c r="BJ7" s="95" t="s">
        <v>8</v>
      </c>
      <c r="BK7" s="93">
        <v>1</v>
      </c>
      <c r="BL7" s="94">
        <v>2</v>
      </c>
      <c r="BM7" s="94">
        <v>3</v>
      </c>
      <c r="BN7" s="94">
        <v>1</v>
      </c>
      <c r="BO7" s="94">
        <v>2</v>
      </c>
      <c r="BP7" s="94">
        <v>3</v>
      </c>
      <c r="BQ7" s="95" t="s">
        <v>8</v>
      </c>
      <c r="BR7" s="96">
        <v>1</v>
      </c>
      <c r="BS7" s="94">
        <v>2</v>
      </c>
      <c r="BT7" s="94">
        <v>3</v>
      </c>
      <c r="BU7" s="94">
        <v>1</v>
      </c>
      <c r="BV7" s="94">
        <v>2</v>
      </c>
      <c r="BW7" s="94">
        <v>3</v>
      </c>
      <c r="BX7" s="95" t="s">
        <v>8</v>
      </c>
      <c r="BY7" s="93">
        <v>1</v>
      </c>
      <c r="BZ7" s="94">
        <v>2</v>
      </c>
      <c r="CA7" s="94">
        <v>3</v>
      </c>
      <c r="CB7" s="94">
        <v>1</v>
      </c>
      <c r="CC7" s="94">
        <v>2</v>
      </c>
      <c r="CD7" s="94">
        <v>3</v>
      </c>
      <c r="CE7" s="95" t="s">
        <v>8</v>
      </c>
      <c r="CF7" s="96">
        <v>1</v>
      </c>
      <c r="CG7" s="94">
        <v>2</v>
      </c>
      <c r="CH7" s="94">
        <v>3</v>
      </c>
      <c r="CI7" s="94">
        <v>1</v>
      </c>
      <c r="CJ7" s="94">
        <v>2</v>
      </c>
      <c r="CK7" s="94">
        <v>3</v>
      </c>
      <c r="CL7" s="95" t="s">
        <v>8</v>
      </c>
      <c r="CM7" s="93">
        <v>1</v>
      </c>
      <c r="CN7" s="94">
        <v>2</v>
      </c>
      <c r="CO7" s="94">
        <v>3</v>
      </c>
      <c r="CP7" s="94">
        <v>1</v>
      </c>
      <c r="CQ7" s="94">
        <v>2</v>
      </c>
      <c r="CR7" s="94">
        <v>3</v>
      </c>
      <c r="CS7" s="95" t="s">
        <v>8</v>
      </c>
      <c r="CT7" s="96">
        <v>1</v>
      </c>
      <c r="CU7" s="94">
        <v>2</v>
      </c>
      <c r="CV7" s="94">
        <v>3</v>
      </c>
      <c r="CW7" s="94">
        <v>1</v>
      </c>
      <c r="CX7" s="94">
        <v>2</v>
      </c>
      <c r="CY7" s="94">
        <v>3</v>
      </c>
      <c r="CZ7" s="95" t="s">
        <v>8</v>
      </c>
      <c r="DA7" s="93">
        <v>1</v>
      </c>
      <c r="DB7" s="94">
        <v>2</v>
      </c>
      <c r="DC7" s="94">
        <v>3</v>
      </c>
      <c r="DD7" s="94">
        <v>1</v>
      </c>
      <c r="DE7" s="94">
        <v>2</v>
      </c>
      <c r="DF7" s="94">
        <v>3</v>
      </c>
      <c r="DG7" s="95" t="s">
        <v>8</v>
      </c>
      <c r="DH7" s="96">
        <v>1</v>
      </c>
      <c r="DI7" s="94">
        <v>2</v>
      </c>
      <c r="DJ7" s="94">
        <v>3</v>
      </c>
      <c r="DK7" s="94">
        <v>1</v>
      </c>
      <c r="DL7" s="94">
        <v>2</v>
      </c>
      <c r="DM7" s="94">
        <v>3</v>
      </c>
      <c r="DN7" s="95" t="s">
        <v>8</v>
      </c>
      <c r="DO7" s="93">
        <v>1</v>
      </c>
      <c r="DP7" s="94">
        <v>2</v>
      </c>
      <c r="DQ7" s="94">
        <v>3</v>
      </c>
      <c r="DR7" s="94">
        <v>1</v>
      </c>
      <c r="DS7" s="94">
        <v>2</v>
      </c>
      <c r="DT7" s="94">
        <v>3</v>
      </c>
      <c r="DU7" s="95" t="s">
        <v>8</v>
      </c>
      <c r="DV7" s="96">
        <v>1</v>
      </c>
      <c r="DW7" s="94">
        <v>2</v>
      </c>
      <c r="DX7" s="94">
        <v>3</v>
      </c>
      <c r="DY7" s="94">
        <v>1</v>
      </c>
      <c r="DZ7" s="94">
        <v>2</v>
      </c>
      <c r="EA7" s="94">
        <v>3</v>
      </c>
      <c r="EB7" s="95" t="s">
        <v>8</v>
      </c>
      <c r="EC7" s="93">
        <v>1</v>
      </c>
      <c r="ED7" s="94">
        <v>2</v>
      </c>
      <c r="EE7" s="94">
        <v>3</v>
      </c>
      <c r="EF7" s="94">
        <v>1</v>
      </c>
      <c r="EG7" s="94">
        <v>2</v>
      </c>
      <c r="EH7" s="94">
        <v>3</v>
      </c>
      <c r="EI7" s="95" t="s">
        <v>8</v>
      </c>
      <c r="EJ7" s="96">
        <v>1</v>
      </c>
      <c r="EK7" s="94">
        <v>2</v>
      </c>
      <c r="EL7" s="94">
        <v>3</v>
      </c>
      <c r="EM7" s="94">
        <v>1</v>
      </c>
      <c r="EN7" s="94">
        <v>2</v>
      </c>
      <c r="EO7" s="94">
        <v>3</v>
      </c>
      <c r="EP7" s="95" t="s">
        <v>8</v>
      </c>
      <c r="EQ7" s="97">
        <v>1</v>
      </c>
      <c r="ER7" s="98">
        <v>2</v>
      </c>
      <c r="ES7" s="98">
        <v>3</v>
      </c>
      <c r="ET7" s="98">
        <v>1</v>
      </c>
      <c r="EU7" s="98">
        <v>2</v>
      </c>
      <c r="EV7" s="98">
        <v>3</v>
      </c>
      <c r="EW7" s="99" t="s">
        <v>8</v>
      </c>
      <c r="EX7" s="100">
        <v>1</v>
      </c>
      <c r="EY7" s="98">
        <v>2</v>
      </c>
      <c r="EZ7" s="98">
        <v>3</v>
      </c>
      <c r="FA7" s="98">
        <v>1</v>
      </c>
      <c r="FB7" s="98">
        <v>2</v>
      </c>
      <c r="FC7" s="98">
        <v>3</v>
      </c>
      <c r="FD7" s="99" t="s">
        <v>8</v>
      </c>
      <c r="FE7" s="97">
        <v>1</v>
      </c>
      <c r="FF7" s="98">
        <v>2</v>
      </c>
      <c r="FG7" s="98">
        <v>3</v>
      </c>
      <c r="FH7" s="98">
        <v>1</v>
      </c>
      <c r="FI7" s="98">
        <v>2</v>
      </c>
      <c r="FJ7" s="98">
        <v>3</v>
      </c>
      <c r="FK7" s="99" t="s">
        <v>8</v>
      </c>
      <c r="FL7" s="100">
        <v>1</v>
      </c>
      <c r="FM7" s="98">
        <v>2</v>
      </c>
      <c r="FN7" s="98">
        <v>3</v>
      </c>
      <c r="FO7" s="98">
        <v>1</v>
      </c>
      <c r="FP7" s="98">
        <v>2</v>
      </c>
      <c r="FQ7" s="98">
        <v>3</v>
      </c>
      <c r="FR7" s="99" t="s">
        <v>8</v>
      </c>
      <c r="FS7" s="97">
        <v>1</v>
      </c>
      <c r="FT7" s="98">
        <v>2</v>
      </c>
      <c r="FU7" s="98">
        <v>3</v>
      </c>
      <c r="FV7" s="98">
        <v>1</v>
      </c>
      <c r="FW7" s="98">
        <v>2</v>
      </c>
      <c r="FX7" s="98">
        <v>3</v>
      </c>
      <c r="FY7" s="99" t="s">
        <v>8</v>
      </c>
      <c r="FZ7" s="100">
        <v>1</v>
      </c>
      <c r="GA7" s="98">
        <v>2</v>
      </c>
      <c r="GB7" s="98">
        <v>3</v>
      </c>
      <c r="GC7" s="98">
        <v>1</v>
      </c>
      <c r="GD7" s="98">
        <v>2</v>
      </c>
      <c r="GE7" s="98">
        <v>3</v>
      </c>
      <c r="GF7" s="99" t="s">
        <v>8</v>
      </c>
      <c r="GG7" s="97">
        <v>1</v>
      </c>
      <c r="GH7" s="98">
        <v>2</v>
      </c>
      <c r="GI7" s="98">
        <v>3</v>
      </c>
      <c r="GJ7" s="98">
        <v>1</v>
      </c>
      <c r="GK7" s="98">
        <v>2</v>
      </c>
      <c r="GL7" s="98">
        <v>3</v>
      </c>
      <c r="GM7" s="99" t="s">
        <v>8</v>
      </c>
      <c r="GN7" s="100">
        <v>1</v>
      </c>
      <c r="GO7" s="98">
        <v>2</v>
      </c>
      <c r="GP7" s="98">
        <v>3</v>
      </c>
      <c r="GQ7" s="98">
        <v>1</v>
      </c>
      <c r="GR7" s="98">
        <v>2</v>
      </c>
      <c r="GS7" s="98">
        <v>3</v>
      </c>
      <c r="GT7" s="99" t="s">
        <v>8</v>
      </c>
      <c r="GU7" s="97">
        <v>1</v>
      </c>
      <c r="GV7" s="98">
        <v>2</v>
      </c>
      <c r="GW7" s="98">
        <v>3</v>
      </c>
      <c r="GX7" s="98">
        <v>1</v>
      </c>
      <c r="GY7" s="98">
        <v>2</v>
      </c>
      <c r="GZ7" s="98">
        <v>3</v>
      </c>
      <c r="HA7" s="99" t="s">
        <v>8</v>
      </c>
      <c r="HB7" s="100">
        <v>1</v>
      </c>
      <c r="HC7" s="98">
        <v>2</v>
      </c>
      <c r="HD7" s="98">
        <v>3</v>
      </c>
      <c r="HE7" s="98">
        <v>1</v>
      </c>
      <c r="HF7" s="98">
        <v>2</v>
      </c>
      <c r="HG7" s="98">
        <v>3</v>
      </c>
      <c r="HH7" s="99" t="s">
        <v>8</v>
      </c>
      <c r="HI7" s="97">
        <v>1</v>
      </c>
      <c r="HJ7" s="98">
        <v>2</v>
      </c>
      <c r="HK7" s="98">
        <v>3</v>
      </c>
      <c r="HL7" s="98">
        <v>1</v>
      </c>
      <c r="HM7" s="98">
        <v>2</v>
      </c>
      <c r="HN7" s="98">
        <v>3</v>
      </c>
      <c r="HO7" s="99" t="s">
        <v>8</v>
      </c>
      <c r="HP7" s="100">
        <v>1</v>
      </c>
      <c r="HQ7" s="98">
        <v>2</v>
      </c>
      <c r="HR7" s="98">
        <v>3</v>
      </c>
      <c r="HS7" s="98">
        <v>1</v>
      </c>
      <c r="HT7" s="98">
        <v>2</v>
      </c>
      <c r="HU7" s="98">
        <v>3</v>
      </c>
      <c r="HV7" s="99" t="s">
        <v>8</v>
      </c>
      <c r="HW7" s="97">
        <v>1</v>
      </c>
      <c r="HX7" s="98">
        <v>2</v>
      </c>
      <c r="HY7" s="98">
        <v>3</v>
      </c>
      <c r="HZ7" s="98">
        <v>1</v>
      </c>
      <c r="IA7" s="98">
        <v>2</v>
      </c>
      <c r="IB7" s="98">
        <v>3</v>
      </c>
      <c r="IC7" s="99" t="s">
        <v>8</v>
      </c>
      <c r="ID7" s="100">
        <v>1</v>
      </c>
      <c r="IE7" s="98">
        <v>2</v>
      </c>
      <c r="IF7" s="98">
        <v>3</v>
      </c>
      <c r="IG7" s="98">
        <v>1</v>
      </c>
      <c r="IH7" s="98">
        <v>2</v>
      </c>
      <c r="II7" s="98">
        <v>3</v>
      </c>
      <c r="IJ7" s="99" t="s">
        <v>8</v>
      </c>
      <c r="IK7" s="97">
        <v>1</v>
      </c>
      <c r="IL7" s="98">
        <v>2</v>
      </c>
      <c r="IM7" s="98">
        <v>3</v>
      </c>
      <c r="IN7" s="98">
        <v>1</v>
      </c>
      <c r="IO7" s="98">
        <v>2</v>
      </c>
      <c r="IP7" s="98">
        <v>3</v>
      </c>
      <c r="IQ7" s="99" t="s">
        <v>8</v>
      </c>
      <c r="IR7" s="100">
        <v>1</v>
      </c>
      <c r="IS7" s="98">
        <v>2</v>
      </c>
      <c r="IT7" s="98">
        <v>3</v>
      </c>
      <c r="IU7" s="98">
        <v>1</v>
      </c>
      <c r="IV7" s="98">
        <v>2</v>
      </c>
      <c r="IW7" s="98">
        <v>3</v>
      </c>
      <c r="IX7" s="99" t="s">
        <v>8</v>
      </c>
      <c r="IY7" s="97">
        <v>1</v>
      </c>
      <c r="IZ7" s="98">
        <v>2</v>
      </c>
      <c r="JA7" s="98">
        <v>3</v>
      </c>
      <c r="JB7" s="98">
        <v>1</v>
      </c>
      <c r="JC7" s="98">
        <v>2</v>
      </c>
      <c r="JD7" s="98">
        <v>3</v>
      </c>
      <c r="JE7" s="99" t="s">
        <v>8</v>
      </c>
      <c r="JF7" s="100">
        <v>1</v>
      </c>
      <c r="JG7" s="98">
        <v>2</v>
      </c>
      <c r="JH7" s="98">
        <v>3</v>
      </c>
      <c r="JI7" s="98">
        <v>1</v>
      </c>
      <c r="JJ7" s="98">
        <v>2</v>
      </c>
      <c r="JK7" s="98">
        <v>3</v>
      </c>
      <c r="JL7" s="99" t="s">
        <v>8</v>
      </c>
      <c r="JM7" s="97">
        <v>1</v>
      </c>
      <c r="JN7" s="98">
        <v>2</v>
      </c>
      <c r="JO7" s="98">
        <v>3</v>
      </c>
      <c r="JP7" s="98">
        <v>1</v>
      </c>
      <c r="JQ7" s="98">
        <v>2</v>
      </c>
      <c r="JR7" s="98">
        <v>3</v>
      </c>
      <c r="JS7" s="99" t="s">
        <v>8</v>
      </c>
      <c r="JT7" s="100">
        <v>1</v>
      </c>
      <c r="JU7" s="98">
        <v>2</v>
      </c>
      <c r="JV7" s="98">
        <v>3</v>
      </c>
      <c r="JW7" s="98">
        <v>1</v>
      </c>
      <c r="JX7" s="98">
        <v>2</v>
      </c>
      <c r="JY7" s="98">
        <v>3</v>
      </c>
      <c r="JZ7" s="99" t="s">
        <v>8</v>
      </c>
      <c r="KA7" s="195"/>
      <c r="KB7" s="207"/>
    </row>
    <row r="8" spans="1:288" ht="24.75" customHeight="1" x14ac:dyDescent="0.25">
      <c r="A8" s="31">
        <v>1</v>
      </c>
      <c r="B8" s="51" t="str">
        <f>IF(FIN!B8="","",FIN!B8)</f>
        <v>ABDUL RAHMAN AIMAN BIN SHAPRY</v>
      </c>
      <c r="C8" s="32" t="str">
        <f>IF(FIN!C8="","",FIN!C8)</f>
        <v>3ETE</v>
      </c>
      <c r="D8" s="32" t="str">
        <f>IF(FIN!E8="","",FIN!E8)</f>
        <v>K591DETE001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ABDULLAH ASYRAF BIN ABDUL RAHMAN</v>
      </c>
      <c r="C9" s="25" t="str">
        <f>IF(FIN!C9="","",FIN!C9)</f>
        <v>3ETE</v>
      </c>
      <c r="D9" s="25" t="str">
        <f>IF(FIN!E9="","",FIN!E9)</f>
        <v>K591DETE002</v>
      </c>
      <c r="E9" s="25">
        <f>IF(FIN!J9="","",FIN!J9)</f>
        <v>1</v>
      </c>
      <c r="F9" s="80"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AHMAD NASRUL RAMADHAN BIN BADRUL HISAM</v>
      </c>
      <c r="C10" s="25" t="str">
        <f>IF(FIN!C10="","",FIN!C10)</f>
        <v>3ETE</v>
      </c>
      <c r="D10" s="25" t="str">
        <f>IF(FIN!E10="","",FIN!E10)</f>
        <v>K591DETE003</v>
      </c>
      <c r="E10" s="25">
        <f>IF(FIN!J10="","",FIN!J10)</f>
        <v>1</v>
      </c>
      <c r="F10" s="80"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AHMAD SYAKIR BIN ISMAIL</v>
      </c>
      <c r="C11" s="25" t="str">
        <f>IF(FIN!C11="","",FIN!C11)</f>
        <v>3ETE</v>
      </c>
      <c r="D11" s="25" t="str">
        <f>IF(FIN!E11="","",FIN!E11)</f>
        <v>K591DETE004</v>
      </c>
      <c r="E11" s="25">
        <f>IF(FIN!J11="","",FIN!J11)</f>
        <v>1</v>
      </c>
      <c r="F11" s="80"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FURQAN AMIN BIN HUSSAINI</v>
      </c>
      <c r="C12" s="25" t="str">
        <f>IF(FIN!C12="","",FIN!C12)</f>
        <v>3ETE</v>
      </c>
      <c r="D12" s="25" t="str">
        <f>IF(FIN!E12="","",FIN!E12)</f>
        <v>K591DETE006</v>
      </c>
      <c r="E12" s="25">
        <f>IF(FIN!J12="","",FIN!J12)</f>
        <v>0</v>
      </c>
      <c r="F12" s="80"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HAZIM MUSTAQIM BIN SALLEHUDIN</v>
      </c>
      <c r="C13" s="25" t="str">
        <f>IF(FIN!C13="","",FIN!C13)</f>
        <v>3ETE</v>
      </c>
      <c r="D13" s="25" t="str">
        <f>IF(FIN!E13="","",FIN!E13)</f>
        <v>K591DETE007</v>
      </c>
      <c r="E13" s="25">
        <f>IF(FIN!J13="","",FIN!J13)</f>
        <v>1</v>
      </c>
      <c r="F13" s="80"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MUHAMAD ADIB BIN ZAINAL AHMAD</v>
      </c>
      <c r="C14" s="25" t="str">
        <f>IF(FIN!C14="","",FIN!C14)</f>
        <v>3ETE</v>
      </c>
      <c r="D14" s="25" t="str">
        <f>IF(FIN!E14="","",FIN!E14)</f>
        <v>K591DETE008</v>
      </c>
      <c r="E14" s="25">
        <f>IF(FIN!J14="","",FIN!J14)</f>
        <v>1</v>
      </c>
      <c r="F14" s="80"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MUHAMMAD AFIQ ASYRAF BIN NAZRI</v>
      </c>
      <c r="C15" s="25" t="str">
        <f>IF(FIN!C15="","",FIN!C15)</f>
        <v>3ETE</v>
      </c>
      <c r="D15" s="25" t="str">
        <f>IF(FIN!E15="","",FIN!E15)</f>
        <v>K591DETE009</v>
      </c>
      <c r="E15" s="25">
        <f>IF(FIN!J15="","",FIN!J15)</f>
        <v>1</v>
      </c>
      <c r="F15" s="80"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MUHAMMAD HAFIZ BIN MAD GARET</v>
      </c>
      <c r="C16" s="25" t="str">
        <f>IF(FIN!C16="","",FIN!C16)</f>
        <v>3ETE</v>
      </c>
      <c r="D16" s="25" t="str">
        <f>IF(FIN!E16="","",FIN!E16)</f>
        <v>K591DETE010</v>
      </c>
      <c r="E16" s="25">
        <f>IF(FIN!J16="","",FIN!J16)</f>
        <v>1</v>
      </c>
      <c r="F16" s="80"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NAZRUL ARIF BIN JASNI</v>
      </c>
      <c r="C17" s="25" t="str">
        <f>IF(FIN!C17="","",FIN!C17)</f>
        <v>3ETE</v>
      </c>
      <c r="D17" s="25" t="str">
        <f>IF(FIN!E17="","",FIN!E17)</f>
        <v>K591DETE011</v>
      </c>
      <c r="E17" s="25">
        <f>IF(FIN!J17="","",FIN!J17)</f>
        <v>1</v>
      </c>
      <c r="F17" s="80"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NAQIUDDIN SALIHIN BIN HAMLY AZHAR</v>
      </c>
      <c r="C18" s="25" t="str">
        <f>IF(FIN!C18="","",FIN!C18)</f>
        <v>3ETE</v>
      </c>
      <c r="D18" s="25" t="str">
        <f>IF(FIN!E18="","",FIN!E18)</f>
        <v>K591DETE012</v>
      </c>
      <c r="E18" s="25">
        <f>IF(FIN!J18="","",FIN!J18)</f>
        <v>1</v>
      </c>
      <c r="F18" s="80"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NAZIRUL AKID BIN MOHD KAMARUL HAFIZI</v>
      </c>
      <c r="C19" s="25" t="str">
        <f>IF(FIN!C19="","",FIN!C19)</f>
        <v>3ETE</v>
      </c>
      <c r="D19" s="25" t="str">
        <f>IF(FIN!E19="","",FIN!E19)</f>
        <v>K591DETE013</v>
      </c>
      <c r="E19" s="25">
        <f>IF(FIN!J19="","",FIN!J19)</f>
        <v>1</v>
      </c>
      <c r="F19" s="80"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NOOR ASHIKIN BINTI MUJIONO</v>
      </c>
      <c r="C20" s="25" t="str">
        <f>IF(FIN!C20="","",FIN!C20)</f>
        <v>3ETE</v>
      </c>
      <c r="D20" s="25" t="str">
        <f>IF(FIN!E20="","",FIN!E20)</f>
        <v>K591DETE014</v>
      </c>
      <c r="E20" s="25">
        <f>IF(FIN!J20="","",FIN!J20)</f>
        <v>1</v>
      </c>
      <c r="F20" s="80"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NOR AZIATUL AZLIN BINTI AZHAR</v>
      </c>
      <c r="C21" s="25" t="str">
        <f>IF(FIN!C21="","",FIN!C21)</f>
        <v>3ETE</v>
      </c>
      <c r="D21" s="25" t="str">
        <f>IF(FIN!E21="","",FIN!E21)</f>
        <v>K591DETE015</v>
      </c>
      <c r="E21" s="25">
        <f>IF(FIN!J21="","",FIN!J21)</f>
        <v>1</v>
      </c>
      <c r="F21" s="80"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NUR ALLYA SYAIDA BINTI MOHD ZULKEFLI</v>
      </c>
      <c r="C22" s="25" t="str">
        <f>IF(FIN!C22="","",FIN!C22)</f>
        <v>3ETE</v>
      </c>
      <c r="D22" s="25" t="str">
        <f>IF(FIN!E22="","",FIN!E22)</f>
        <v>K591DETE017</v>
      </c>
      <c r="E22" s="25">
        <f>IF(FIN!J22="","",FIN!J22)</f>
        <v>1</v>
      </c>
      <c r="F22" s="80"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NUR MAISYARAH BINTI ISMAIL</v>
      </c>
      <c r="C23" s="25" t="str">
        <f>IF(FIN!C23="","",FIN!C23)</f>
        <v>3ETE</v>
      </c>
      <c r="D23" s="25" t="str">
        <f>IF(FIN!E23="","",FIN!E23)</f>
        <v>K591DETE019</v>
      </c>
      <c r="E23" s="25">
        <f>IF(FIN!J23="","",FIN!J23)</f>
        <v>1</v>
      </c>
      <c r="F23" s="80"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NURHIDAYAH BINTI MOHD FAUZI</v>
      </c>
      <c r="C24" s="25" t="str">
        <f>IF(FIN!C24="","",FIN!C24)</f>
        <v>3ETE</v>
      </c>
      <c r="D24" s="25" t="str">
        <f>IF(FIN!E24="","",FIN!E24)</f>
        <v>K591DETE021</v>
      </c>
      <c r="E24" s="25">
        <f>IF(FIN!J24="","",FIN!J24)</f>
        <v>1</v>
      </c>
      <c r="F24" s="80"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SHAHZERIN IZZANI BIN ROSLI</v>
      </c>
      <c r="C25" s="25" t="str">
        <f>IF(FIN!C25="","",FIN!C25)</f>
        <v>3ETE</v>
      </c>
      <c r="D25" s="25" t="str">
        <f>IF(FIN!E25="","",FIN!E25)</f>
        <v>K591DETE022</v>
      </c>
      <c r="E25" s="25">
        <f>IF(FIN!J25="","",FIN!J25)</f>
        <v>1</v>
      </c>
      <c r="F25" s="80"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TUAN NUR AISYAH BINTI TUAN MOHAMAD ZAIDI</v>
      </c>
      <c r="C26" s="25" t="str">
        <f>IF(FIN!C26="","",FIN!C26)</f>
        <v>3ETE</v>
      </c>
      <c r="D26" s="25" t="str">
        <f>IF(FIN!E26="","",FIN!E26)</f>
        <v>K591DETE023</v>
      </c>
      <c r="E26" s="25">
        <f>IF(FIN!J26="","",FIN!J26)</f>
        <v>1</v>
      </c>
      <c r="F26" s="80"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WAN MUHAMMAD HANAFIE BIN WAN NOR AZMAN</v>
      </c>
      <c r="C27" s="25" t="str">
        <f>IF(FIN!C27="","",FIN!C27)</f>
        <v>3ETE</v>
      </c>
      <c r="D27" s="25" t="str">
        <f>IF(FIN!E27="","",FIN!E27)</f>
        <v>K591DETE024</v>
      </c>
      <c r="E27" s="25">
        <f>IF(FIN!J27="","",FIN!J27)</f>
        <v>1</v>
      </c>
      <c r="F27" s="80"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WAN MUHAMMAD IZHAM BIN WAN HASNAN</v>
      </c>
      <c r="C28" s="25" t="str">
        <f>IF(FIN!C28="","",FIN!C28)</f>
        <v>3ETE</v>
      </c>
      <c r="D28" s="25" t="str">
        <f>IF(FIN!E28="","",FIN!E28)</f>
        <v>K591DETE025</v>
      </c>
      <c r="E28" s="25">
        <f>IF(FIN!J28="","",FIN!J28)</f>
        <v>1</v>
      </c>
      <c r="F28" s="80"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ADAM SAFAWI BIN AMIRULDIN</v>
      </c>
      <c r="C29" s="25" t="str">
        <f>IF(FIN!C29="","",FIN!C29)</f>
        <v>3ETN</v>
      </c>
      <c r="D29" s="25" t="str">
        <f>IF(FIN!E29="","",FIN!E29)</f>
        <v>K591DETN001</v>
      </c>
      <c r="E29" s="25">
        <f>IF(FIN!J29="","",FIN!J29)</f>
        <v>1</v>
      </c>
      <c r="F29" s="80"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IZZIANA NAZIRA BINTI SHAMSURI</v>
      </c>
      <c r="C30" s="25" t="str">
        <f>IF(FIN!C30="","",FIN!C30)</f>
        <v>3ETN</v>
      </c>
      <c r="D30" s="25" t="str">
        <f>IF(FIN!E30="","",FIN!E30)</f>
        <v>K591DETN002</v>
      </c>
      <c r="E30" s="25">
        <f>IF(FIN!J30="","",FIN!J30)</f>
        <v>1</v>
      </c>
      <c r="F30" s="80"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MOHAMAD AMIRUL ANWAR BIN MOHD SALEHIN</v>
      </c>
      <c r="C31" s="25" t="str">
        <f>IF(FIN!C31="","",FIN!C31)</f>
        <v>3ETN</v>
      </c>
      <c r="D31" s="25" t="str">
        <f>IF(FIN!E31="","",FIN!E31)</f>
        <v>K591DETN003</v>
      </c>
      <c r="E31" s="25">
        <f>IF(FIN!J31="","",FIN!J31)</f>
        <v>1</v>
      </c>
      <c r="F31" s="80"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 xml:space="preserve">MOHAMAD FAIZ BIN ZUN </v>
      </c>
      <c r="C32" s="25" t="str">
        <f>IF(FIN!C32="","",FIN!C32)</f>
        <v>3ETN</v>
      </c>
      <c r="D32" s="25" t="str">
        <f>IF(FIN!E32="","",FIN!E32)</f>
        <v>K591DETN005</v>
      </c>
      <c r="E32" s="25">
        <f>IF(FIN!J32="","",FIN!J32)</f>
        <v>1</v>
      </c>
      <c r="F32" s="80"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MOHAMAD IQBAL HAKIM BIN OTHMAN</v>
      </c>
      <c r="C33" s="25" t="str">
        <f>IF(FIN!C33="","",FIN!C33)</f>
        <v>3ETN</v>
      </c>
      <c r="D33" s="25" t="str">
        <f>IF(FIN!E33="","",FIN!E33)</f>
        <v>K591DETN006</v>
      </c>
      <c r="E33" s="25">
        <f>IF(FIN!J33="","",FIN!J33)</f>
        <v>1</v>
      </c>
      <c r="F33" s="80"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MUHAMMAD AMIRZUL BIN AMRAN</v>
      </c>
      <c r="C34" s="25" t="str">
        <f>IF(FIN!C34="","",FIN!C34)</f>
        <v>3ETN</v>
      </c>
      <c r="D34" s="25" t="str">
        <f>IF(FIN!E34="","",FIN!E34)</f>
        <v>K591DETN007</v>
      </c>
      <c r="E34" s="25">
        <f>IF(FIN!J34="","",FIN!J34)</f>
        <v>1</v>
      </c>
      <c r="F34" s="80"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MUHAMMAD ASYRAF BIN ABDUL RAHMAN</v>
      </c>
      <c r="C35" s="25" t="str">
        <f>IF(FIN!C35="","",FIN!C35)</f>
        <v>3ETN</v>
      </c>
      <c r="D35" s="25" t="str">
        <f>IF(FIN!E35="","",FIN!E35)</f>
        <v>K591DETN008</v>
      </c>
      <c r="E35" s="25">
        <f>IF(FIN!J35="","",FIN!J35)</f>
        <v>1</v>
      </c>
      <c r="F35" s="80"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MUHAMMAD FAIDHI AIMAN BIN MOHAMAD KAHAR</v>
      </c>
      <c r="C36" s="25" t="str">
        <f>IF(FIN!C36="","",FIN!C36)</f>
        <v>3ETN</v>
      </c>
      <c r="D36" s="25" t="str">
        <f>IF(FIN!E36="","",FIN!E36)</f>
        <v>K591DETN009</v>
      </c>
      <c r="E36" s="25">
        <f>IF(FIN!J36="","",FIN!J36)</f>
        <v>1</v>
      </c>
      <c r="F36" s="80"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MUHAMMAD FAISAL FAIZ BIN RAFI</v>
      </c>
      <c r="C37" s="25" t="str">
        <f>IF(FIN!C37="","",FIN!C37)</f>
        <v>3ETN</v>
      </c>
      <c r="D37" s="25" t="str">
        <f>IF(FIN!E37="","",FIN!E37)</f>
        <v>K591DETN010</v>
      </c>
      <c r="E37" s="25">
        <f>IF(FIN!J37="","",FIN!J37)</f>
        <v>1</v>
      </c>
      <c r="F37" s="80"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MUHAMMAD IZZAT FAHMI BIN AZIZ</v>
      </c>
      <c r="C38" s="25" t="str">
        <f>IF(FIN!C38="","",FIN!C38)</f>
        <v>3ETN</v>
      </c>
      <c r="D38" s="25" t="str">
        <f>IF(FIN!E38="","",FIN!E38)</f>
        <v>K591DETN011</v>
      </c>
      <c r="E38" s="25">
        <f>IF(FIN!J38="","",FIN!J38)</f>
        <v>1</v>
      </c>
      <c r="F38" s="80"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MUHAMMAD SHAMIM BIN SHAMSUDDIN</v>
      </c>
      <c r="C39" s="25" t="str">
        <f>IF(FIN!C39="","",FIN!C39)</f>
        <v>3ETN</v>
      </c>
      <c r="D39" s="25" t="str">
        <f>IF(FIN!E39="","",FIN!E39)</f>
        <v>K591DETN012</v>
      </c>
      <c r="E39" s="25">
        <f>IF(FIN!J39="","",FIN!J39)</f>
        <v>1</v>
      </c>
      <c r="F39" s="80"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NABILA AYUNI BINTI ZAINAL ABIDIN</v>
      </c>
      <c r="C40" s="25" t="str">
        <f>IF(FIN!C40="","",FIN!C40)</f>
        <v>3ETN</v>
      </c>
      <c r="D40" s="25" t="str">
        <f>IF(FIN!E40="","",FIN!E40)</f>
        <v>K591DETN013</v>
      </c>
      <c r="E40" s="25">
        <f>IF(FIN!J40="","",FIN!J40)</f>
        <v>1</v>
      </c>
      <c r="F40" s="80"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NUR AINI BINTI ROSLI</v>
      </c>
      <c r="C41" s="25" t="str">
        <f>IF(FIN!C41="","",FIN!C41)</f>
        <v>3ETN</v>
      </c>
      <c r="D41" s="25" t="str">
        <f>IF(FIN!E41="","",FIN!E41)</f>
        <v>K591DETN014</v>
      </c>
      <c r="E41" s="25">
        <f>IF(FIN!J41="","",FIN!J41)</f>
        <v>1</v>
      </c>
      <c r="F41" s="80"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SITI NURZULAIKHA BINTI MOHAMMAD RAPI</v>
      </c>
      <c r="C42" s="25" t="str">
        <f>IF(FIN!C42="","",FIN!C42)</f>
        <v>3ETN</v>
      </c>
      <c r="D42" s="25" t="str">
        <f>IF(FIN!E42="","",FIN!E42)</f>
        <v>K591DETN015</v>
      </c>
      <c r="E42" s="25">
        <f>IF(FIN!J42="","",FIN!J42)</f>
        <v>1</v>
      </c>
      <c r="F42" s="80"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ASYRAFF IKHWAN BIN RASHIDI</v>
      </c>
      <c r="C43" s="25" t="str">
        <f>IF(FIN!C43="","",FIN!C43)</f>
        <v>3MPI</v>
      </c>
      <c r="D43" s="25" t="str">
        <f>IF(FIN!E43="","",FIN!E43)</f>
        <v>K591DMPI002</v>
      </c>
      <c r="E43" s="25">
        <f>IF(FIN!J43="","",FIN!J43)</f>
        <v>1</v>
      </c>
      <c r="F43" s="80"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IKMAL HAZIM BIN ZAHARUDIN</v>
      </c>
      <c r="C44" s="25" t="str">
        <f>IF(FIN!C44="","",FIN!C44)</f>
        <v>3MPI</v>
      </c>
      <c r="D44" s="25" t="str">
        <f>IF(FIN!E44="","",FIN!E44)</f>
        <v>K591DMPI003</v>
      </c>
      <c r="E44" s="25">
        <f>IF(FIN!J44="","",FIN!J44)</f>
        <v>1</v>
      </c>
      <c r="F44" s="80"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MUHAMAD ADIB DANIAL BIN ABDUL RAZAK</v>
      </c>
      <c r="C45" s="25" t="str">
        <f>IF(FIN!C45="","",FIN!C45)</f>
        <v>3MPI</v>
      </c>
      <c r="D45" s="25" t="str">
        <f>IF(FIN!E45="","",FIN!E45)</f>
        <v>K591DMPI007</v>
      </c>
      <c r="E45" s="25">
        <f>IF(FIN!J45="","",FIN!J45)</f>
        <v>1</v>
      </c>
      <c r="F45" s="80"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MUHAMAD SYAMSUL SYAZWAN BIN IBRAHIM</v>
      </c>
      <c r="C46" s="25" t="str">
        <f>IF(FIN!C46="","",FIN!C46)</f>
        <v>3MPI</v>
      </c>
      <c r="D46" s="25" t="str">
        <f>IF(FIN!E46="","",FIN!E46)</f>
        <v>K591DMPI009</v>
      </c>
      <c r="E46" s="25">
        <f>IF(FIN!J46="","",FIN!J46)</f>
        <v>1</v>
      </c>
      <c r="F46" s="80"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MUHAMMAD AFIZUL HAKIMI   BIN SHARIN</v>
      </c>
      <c r="C47" s="25" t="str">
        <f>IF(FIN!C47="","",FIN!C47)</f>
        <v>3MPI</v>
      </c>
      <c r="D47" s="25" t="str">
        <f>IF(FIN!E47="","",FIN!E47)</f>
        <v>K591DMPI010</v>
      </c>
      <c r="E47" s="25">
        <f>IF(FIN!J47="","",FIN!J47)</f>
        <v>1</v>
      </c>
      <c r="F47" s="80"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MUHAMMAD AIZZAT SHYZRIEL BIN PIRUS</v>
      </c>
      <c r="C48" s="25" t="str">
        <f>IF(FIN!C48="","",FIN!C48)</f>
        <v>3MPI</v>
      </c>
      <c r="D48" s="25" t="str">
        <f>IF(FIN!E48="","",FIN!E48)</f>
        <v>K591DMPI013</v>
      </c>
      <c r="E48" s="25">
        <f>IF(FIN!J48="","",FIN!J48)</f>
        <v>1</v>
      </c>
      <c r="F48" s="80"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MUHAMMAD AZRI AMIR BIN SHARIFUDIN</v>
      </c>
      <c r="C49" s="25" t="str">
        <f>IF(FIN!C49="","",FIN!C49)</f>
        <v>3MPI</v>
      </c>
      <c r="D49" s="25" t="str">
        <f>IF(FIN!E49="","",FIN!E49)</f>
        <v>K591DMPI014</v>
      </c>
      <c r="E49" s="25">
        <f>IF(FIN!J49="","",FIN!J49)</f>
        <v>1</v>
      </c>
      <c r="F49" s="80"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MUHAMMAD MUIZZUDDIN BIN MOHD ZAKARIA</v>
      </c>
      <c r="C50" s="25" t="str">
        <f>IF(FIN!C50="","",FIN!C50)</f>
        <v>3MPI</v>
      </c>
      <c r="D50" s="25" t="str">
        <f>IF(FIN!E50="","",FIN!E50)</f>
        <v>K591DMPI015</v>
      </c>
      <c r="E50" s="25">
        <f>IF(FIN!J50="","",FIN!J50)</f>
        <v>1</v>
      </c>
      <c r="F50" s="80"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MUHAMMAD NASRUN HAKIM BIN JULAINI</v>
      </c>
      <c r="C51" s="25" t="str">
        <f>IF(FIN!C51="","",FIN!C51)</f>
        <v>3MPI</v>
      </c>
      <c r="D51" s="25" t="str">
        <f>IF(FIN!E51="","",FIN!E51)</f>
        <v>K591DMPI016</v>
      </c>
      <c r="E51" s="25">
        <f>IF(FIN!J51="","",FIN!J51)</f>
        <v>1</v>
      </c>
      <c r="F51" s="80"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MUHAMMAD RUSTAM IKMAL BIN ADUAT</v>
      </c>
      <c r="C52" s="25" t="str">
        <f>IF(FIN!C52="","",FIN!C52)</f>
        <v>3MPI</v>
      </c>
      <c r="D52" s="25" t="str">
        <f>IF(FIN!E52="","",FIN!E52)</f>
        <v>K591DMPI017</v>
      </c>
      <c r="E52" s="25">
        <f>IF(FIN!J52="","",FIN!J52)</f>
        <v>1</v>
      </c>
      <c r="F52" s="80"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MUHAMMAD SHAHRUL AMIRUL BIN HISHAM</v>
      </c>
      <c r="C53" s="25" t="str">
        <f>IF(FIN!C53="","",FIN!C53)</f>
        <v>3MPI</v>
      </c>
      <c r="D53" s="25" t="str">
        <f>IF(FIN!E53="","",FIN!E53)</f>
        <v>K591DMPI018</v>
      </c>
      <c r="E53" s="25">
        <f>IF(FIN!J53="","",FIN!J53)</f>
        <v>1</v>
      </c>
      <c r="F53" s="80"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NAIM KASHFI BIN MOHAMAD ZABIDI</v>
      </c>
      <c r="C54" s="25" t="str">
        <f>IF(FIN!C54="","",FIN!C54)</f>
        <v>3MPI</v>
      </c>
      <c r="D54" s="25" t="str">
        <f>IF(FIN!E54="","",FIN!E54)</f>
        <v>K591DMPI019</v>
      </c>
      <c r="E54" s="25">
        <f>IF(FIN!J54="","",FIN!J54)</f>
        <v>1</v>
      </c>
      <c r="F54" s="80"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SITI NURAZIMAH BINTI SAPALI</v>
      </c>
      <c r="C55" s="25" t="str">
        <f>IF(FIN!C55="","",FIN!C55)</f>
        <v>3MPI</v>
      </c>
      <c r="D55" s="25" t="str">
        <f>IF(FIN!E55="","",FIN!E55)</f>
        <v>K591DMPI020</v>
      </c>
      <c r="E55" s="25">
        <f>IF(FIN!J55="","",FIN!J55)</f>
        <v>1</v>
      </c>
      <c r="F55" s="80"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MOHAMAD SAMSUL ARIF BIN IDRUSSAIDI AKMAR</v>
      </c>
      <c r="C56" s="25" t="str">
        <f>IF(FIN!C56="","",FIN!C56)</f>
        <v>3MPP</v>
      </c>
      <c r="D56" s="25" t="str">
        <f>IF(FIN!E56="","",FIN!E56)</f>
        <v>K591DMPP003</v>
      </c>
      <c r="E56" s="25">
        <f>IF(FIN!J56="","",FIN!J56)</f>
        <v>1</v>
      </c>
      <c r="F56" s="80"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MUHAMMAD ALIFF NAZRIEN BIN HAMERI</v>
      </c>
      <c r="C57" s="25" t="str">
        <f>IF(FIN!C57="","",FIN!C57)</f>
        <v>3MPP</v>
      </c>
      <c r="D57" s="25" t="str">
        <f>IF(FIN!E57="","",FIN!E57)</f>
        <v>K591DMPP004</v>
      </c>
      <c r="E57" s="25">
        <f>IF(FIN!J57="","",FIN!J57)</f>
        <v>1</v>
      </c>
      <c r="F57" s="80"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MUHAMMAD AMIR AMIRUN BIN ZAMRI</v>
      </c>
      <c r="C58" s="25" t="str">
        <f>IF(FIN!C58="","",FIN!C58)</f>
        <v>3MPP</v>
      </c>
      <c r="D58" s="25" t="str">
        <f>IF(FIN!E58="","",FIN!E58)</f>
        <v>K591DMPP005</v>
      </c>
      <c r="E58" s="25">
        <f>IF(FIN!J58="","",FIN!J58)</f>
        <v>1</v>
      </c>
      <c r="F58" s="80"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MUHAMMAD AMIRUL SYAHID BIN ADNA</v>
      </c>
      <c r="C59" s="25" t="str">
        <f>IF(FIN!C59="","",FIN!C59)</f>
        <v>3MPP</v>
      </c>
      <c r="D59" s="25" t="str">
        <f>IF(FIN!E59="","",FIN!E59)</f>
        <v>K591DMPP006</v>
      </c>
      <c r="E59" s="25">
        <f>IF(FIN!J59="","",FIN!J59)</f>
        <v>1</v>
      </c>
      <c r="F59" s="80"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MUHAMMAD ASHRAF BIN MOHD NOOR</v>
      </c>
      <c r="C60" s="25" t="str">
        <f>IF(FIN!C60="","",FIN!C60)</f>
        <v>3MPP</v>
      </c>
      <c r="D60" s="25" t="str">
        <f>IF(FIN!E60="","",FIN!E60)</f>
        <v>K591DMPP007</v>
      </c>
      <c r="E60" s="25">
        <f>IF(FIN!J60="","",FIN!J60)</f>
        <v>1</v>
      </c>
      <c r="F60" s="80"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MUHAMMAD AZMI SYARIFUDDIN BIN NAZAHAR</v>
      </c>
      <c r="C61" s="25" t="str">
        <f>IF(FIN!C61="","",FIN!C61)</f>
        <v>3MPP</v>
      </c>
      <c r="D61" s="25" t="str">
        <f>IF(FIN!E61="","",FIN!E61)</f>
        <v>K591DMPP008</v>
      </c>
      <c r="E61" s="25">
        <f>IF(FIN!J61="","",FIN!J61)</f>
        <v>1</v>
      </c>
      <c r="F61" s="80"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MUHAMMAD HAIRIE BIN AMRAN</v>
      </c>
      <c r="C62" s="25" t="str">
        <f>IF(FIN!C62="","",FIN!C62)</f>
        <v>3MPP</v>
      </c>
      <c r="D62" s="25" t="str">
        <f>IF(FIN!E62="","",FIN!E62)</f>
        <v>K591DMPP010</v>
      </c>
      <c r="E62" s="25">
        <f>IF(FIN!J62="","",FIN!J62)</f>
        <v>1</v>
      </c>
      <c r="F62" s="80"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MUHAMMAD NAZMI BIN NAZRI</v>
      </c>
      <c r="C63" s="25" t="str">
        <f>IF(FIN!C63="","",FIN!C63)</f>
        <v>3MPP</v>
      </c>
      <c r="D63" s="25" t="str">
        <f>IF(FIN!E63="","",FIN!E63)</f>
        <v>K591DMPP011</v>
      </c>
      <c r="E63" s="25">
        <f>IF(FIN!J63="","",FIN!J63)</f>
        <v>1</v>
      </c>
      <c r="F63" s="80"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NUR NISA LIYANA BINTI IMRAM</v>
      </c>
      <c r="C64" s="25" t="str">
        <f>IF(FIN!C64="","",FIN!C64)</f>
        <v>3MPP</v>
      </c>
      <c r="D64" s="25" t="str">
        <f>IF(FIN!E64="","",FIN!E64)</f>
        <v>K591DMPP013</v>
      </c>
      <c r="E64" s="25">
        <f>IF(FIN!J64="","",FIN!J64)</f>
        <v>1</v>
      </c>
      <c r="F64" s="80"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TENGKU MOHD ISKANDAR BIN TG SAARI</v>
      </c>
      <c r="C65" s="25" t="str">
        <f>IF(FIN!C65="","",FIN!C65)</f>
        <v>3MPP</v>
      </c>
      <c r="D65" s="25" t="str">
        <f>IF(FIN!E65="","",FIN!E65)</f>
        <v>K591DMPP015</v>
      </c>
      <c r="E65" s="25">
        <f>IF(FIN!J65="","",FIN!J65)</f>
        <v>1</v>
      </c>
      <c r="F65" s="80"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WAN MUHAMMAD ALIF BIN WAN RAZANI</v>
      </c>
      <c r="C66" s="25" t="str">
        <f>IF(FIN!C66="","",FIN!C66)</f>
        <v>3MPP</v>
      </c>
      <c r="D66" s="25" t="str">
        <f>IF(FIN!E66="","",FIN!E66)</f>
        <v>K591DMPP016</v>
      </c>
      <c r="E66" s="25">
        <f>IF(FIN!J66="","",FIN!J66)</f>
        <v>1</v>
      </c>
      <c r="F66" s="80"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ZARIFA SYAZLIANA BINTI MOHAMAD SABRI</v>
      </c>
      <c r="C67" s="25" t="str">
        <f>IF(FIN!C67="","",FIN!C67)</f>
        <v>3MPP</v>
      </c>
      <c r="D67" s="25" t="str">
        <f>IF(FIN!E67="","",FIN!E67)</f>
        <v>K591DMPP017</v>
      </c>
      <c r="E67" s="25">
        <f>IF(FIN!J67="","",FIN!J67)</f>
        <v>1</v>
      </c>
      <c r="F67" s="80"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ADNAN FADLI BIN SAH PRI</v>
      </c>
      <c r="C68" s="25" t="str">
        <f>IF(FIN!C68="","",FIN!C68)</f>
        <v>3MTA</v>
      </c>
      <c r="D68" s="25" t="str">
        <f>IF(FIN!E68="","",FIN!E68)</f>
        <v>K591DMTA001</v>
      </c>
      <c r="E68" s="25">
        <f>IF(FIN!J68="","",FIN!J68)</f>
        <v>1</v>
      </c>
      <c r="F68" s="80"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AHMAD ADHA BIN MOHAMAD TAHAR</v>
      </c>
      <c r="C69" s="25" t="str">
        <f>IF(FIN!C69="","",FIN!C69)</f>
        <v>3MTA</v>
      </c>
      <c r="D69" s="25" t="str">
        <f>IF(FIN!E69="","",FIN!E69)</f>
        <v>K591DMTA002</v>
      </c>
      <c r="E69" s="25">
        <f>IF(FIN!J69="","",FIN!J69)</f>
        <v>1</v>
      </c>
      <c r="F69" s="80"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AHMAD IKMAL BIN ISHAK</v>
      </c>
      <c r="C70" s="25" t="str">
        <f>IF(FIN!C70="","",FIN!C70)</f>
        <v>3MTA</v>
      </c>
      <c r="D70" s="25" t="str">
        <f>IF(FIN!E70="","",FIN!E70)</f>
        <v>K591DMTA003</v>
      </c>
      <c r="E70" s="25">
        <f>IF(FIN!J70="","",FIN!J70)</f>
        <v>1</v>
      </c>
      <c r="F70" s="80"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AMIR HAMZAH BIN KAMARUL AZLAN</v>
      </c>
      <c r="C71" s="25" t="str">
        <f>IF(FIN!C71="","",FIN!C71)</f>
        <v>3MTA</v>
      </c>
      <c r="D71" s="25" t="str">
        <f>IF(FIN!E71="","",FIN!E71)</f>
        <v>K591DMTA005</v>
      </c>
      <c r="E71" s="25">
        <f>IF(FIN!J71="","",FIN!J71)</f>
        <v>1</v>
      </c>
      <c r="F71" s="80"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KHAIROL HAKIMI BIN ZULKEFLI</v>
      </c>
      <c r="C72" s="25" t="str">
        <f>IF(FIN!C72="","",FIN!C72)</f>
        <v>3MTA</v>
      </c>
      <c r="D72" s="25" t="str">
        <f>IF(FIN!E72="","",FIN!E72)</f>
        <v>K591DMTA006</v>
      </c>
      <c r="E72" s="25">
        <f>IF(FIN!J72="","",FIN!J72)</f>
        <v>1</v>
      </c>
      <c r="F72" s="80"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MUHAMAD SOLIHIN BIN SUHAIMI</v>
      </c>
      <c r="C73" s="25" t="str">
        <f>IF(FIN!C73="","",FIN!C73)</f>
        <v>3MTA</v>
      </c>
      <c r="D73" s="25" t="str">
        <f>IF(FIN!E73="","",FIN!E73)</f>
        <v>K591DMTA008</v>
      </c>
      <c r="E73" s="25">
        <f>IF(FIN!J73="","",FIN!J73)</f>
        <v>1</v>
      </c>
      <c r="F73" s="80"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MUHAMAD ZAMZURI BIN YUSLEE</v>
      </c>
      <c r="C74" s="25" t="str">
        <f>IF(FIN!C74="","",FIN!C74)</f>
        <v>3MTA</v>
      </c>
      <c r="D74" s="25" t="str">
        <f>IF(FIN!E74="","",FIN!E74)</f>
        <v>K591DMTA009</v>
      </c>
      <c r="E74" s="25">
        <f>IF(FIN!J74="","",FIN!J74)</f>
        <v>1</v>
      </c>
      <c r="F74" s="80"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MUHAMMAD AFIQ BIN NORDIN</v>
      </c>
      <c r="C75" s="25" t="str">
        <f>IF(FIN!C75="","",FIN!C75)</f>
        <v>3MTA</v>
      </c>
      <c r="D75" s="25" t="str">
        <f>IF(FIN!E75="","",FIN!E75)</f>
        <v>K591DMTA010</v>
      </c>
      <c r="E75" s="25">
        <f>IF(FIN!J75="","",FIN!J75)</f>
        <v>1</v>
      </c>
      <c r="F75" s="80"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MUHAMMAD AZWAN FIKRY BIN MUHAMMAD HISHAM</v>
      </c>
      <c r="C76" s="25" t="str">
        <f>IF(FIN!C76="","",FIN!C76)</f>
        <v>3MTA</v>
      </c>
      <c r="D76" s="25" t="str">
        <f>IF(FIN!E76="","",FIN!E76)</f>
        <v>K591DMTA011</v>
      </c>
      <c r="E76" s="25">
        <f>IF(FIN!J76="","",FIN!J76)</f>
        <v>1</v>
      </c>
      <c r="F76" s="80"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MUHAMMAD FARIES BIN MOHD NAZARI</v>
      </c>
      <c r="C77" s="25" t="str">
        <f>IF(FIN!C77="","",FIN!C77)</f>
        <v>3MTA</v>
      </c>
      <c r="D77" s="25" t="str">
        <f>IF(FIN!E77="","",FIN!E77)</f>
        <v>K591DMTA012</v>
      </c>
      <c r="E77" s="25">
        <f>IF(FIN!J77="","",FIN!J77)</f>
        <v>1</v>
      </c>
      <c r="F77" s="80"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MUHAMMAD FIRDAUS BIN HAZMAN</v>
      </c>
      <c r="C78" s="25" t="str">
        <f>IF(FIN!C78="","",FIN!C78)</f>
        <v>3MTA</v>
      </c>
      <c r="D78" s="25" t="str">
        <f>IF(FIN!E78="","",FIN!E78)</f>
        <v>K591DMTA013</v>
      </c>
      <c r="E78" s="25">
        <f>IF(FIN!J78="","",FIN!J78)</f>
        <v>1</v>
      </c>
      <c r="F78" s="80"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MUHAMMAD HAKIMI BIN SAPIA'E</v>
      </c>
      <c r="C79" s="25" t="str">
        <f>IF(FIN!C79="","",FIN!C79)</f>
        <v>3MTA</v>
      </c>
      <c r="D79" s="25" t="str">
        <f>IF(FIN!E79="","",FIN!E79)</f>
        <v>K591DMTA015</v>
      </c>
      <c r="E79" s="25">
        <f>IF(FIN!J79="","",FIN!J79)</f>
        <v>1</v>
      </c>
      <c r="F79" s="80"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MUHAMMAD LUQMAN BIN MD NOOR</v>
      </c>
      <c r="C80" s="25" t="str">
        <f>IF(FIN!C80="","",FIN!C80)</f>
        <v>3MTA</v>
      </c>
      <c r="D80" s="25" t="str">
        <f>IF(FIN!E80="","",FIN!E80)</f>
        <v>K591DMTA016</v>
      </c>
      <c r="E80" s="25">
        <f>IF(FIN!J80="","",FIN!J80)</f>
        <v>1</v>
      </c>
      <c r="F80" s="80"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MUHAMMAD ZULKHAIRI BIN MOHD ISMAWI</v>
      </c>
      <c r="C81" s="25" t="str">
        <f>IF(FIN!C81="","",FIN!C81)</f>
        <v>3MTA</v>
      </c>
      <c r="D81" s="25" t="str">
        <f>IF(FIN!E81="","",FIN!E81)</f>
        <v>K591DMTA019</v>
      </c>
      <c r="E81" s="25">
        <f>IF(FIN!J81="","",FIN!J81)</f>
        <v>1</v>
      </c>
      <c r="F81" s="80"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NORHAMIZAN BIN ZAMRI</v>
      </c>
      <c r="C82" s="25" t="str">
        <f>IF(FIN!C82="","",FIN!C82)</f>
        <v>3MTA</v>
      </c>
      <c r="D82" s="25" t="str">
        <f>IF(FIN!E82="","",FIN!E82)</f>
        <v>K591DMTA020</v>
      </c>
      <c r="E82" s="25">
        <f>IF(FIN!J82="","",FIN!J82)</f>
        <v>1</v>
      </c>
      <c r="F82" s="80"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RAJA AMMAR ZAQWAN BIN RAJA AFINDI</v>
      </c>
      <c r="C83" s="25" t="str">
        <f>IF(FIN!C83="","",FIN!C83)</f>
        <v>3MTA</v>
      </c>
      <c r="D83" s="25" t="str">
        <f>IF(FIN!E83="","",FIN!E83)</f>
        <v>K591DMTA021</v>
      </c>
      <c r="E83" s="25">
        <f>IF(FIN!J83="","",FIN!J83)</f>
        <v>1</v>
      </c>
      <c r="F83" s="80"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MOHAMAD AKMAL AIDIL BIN ABDUL  MALIK</v>
      </c>
      <c r="C84" s="25" t="str">
        <f>IF(FIN!C84="","",FIN!C84)</f>
        <v>3MTA</v>
      </c>
      <c r="D84" s="25" t="str">
        <f>IF(FIN!E84="","",FIN!E84)</f>
        <v>K591CMTA004</v>
      </c>
      <c r="E84" s="25">
        <f>IF(FIN!J84="","",FIN!J84)</f>
        <v>1</v>
      </c>
      <c r="F84" s="80"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RIFA'IE HAZIQ BIN  BADRUL HISHAM</v>
      </c>
      <c r="C85" s="25" t="str">
        <f>IF(FIN!C85="","",FIN!C85)</f>
        <v>3MTA</v>
      </c>
      <c r="D85" s="25" t="str">
        <f>IF(FIN!E85="","",FIN!E85)</f>
        <v>K591CMTA028</v>
      </c>
      <c r="E85" s="25">
        <f>IF(FIN!J85="","",FIN!J85)</f>
        <v>1</v>
      </c>
      <c r="F85" s="80"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AFWAN SABIQ BIN MOHD NOOR RAMDZOM</v>
      </c>
      <c r="C86" s="25" t="str">
        <f>IF(FIN!C86="","",FIN!C86)</f>
        <v>3MTK</v>
      </c>
      <c r="D86" s="25" t="str">
        <f>IF(FIN!E86="","",FIN!E86)</f>
        <v>K591DMTK001</v>
      </c>
      <c r="E86" s="25">
        <f>IF(FIN!J86="","",FIN!J86)</f>
        <v>1</v>
      </c>
      <c r="F86" s="80"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AHMAD FIQRI BIN MOHAMAD ROSLI</v>
      </c>
      <c r="C87" s="25" t="str">
        <f>IF(FIN!C87="","",FIN!C87)</f>
        <v>3MTK</v>
      </c>
      <c r="D87" s="25" t="str">
        <f>IF(FIN!E87="","",FIN!E87)</f>
        <v>K591DMTK002</v>
      </c>
      <c r="E87" s="25">
        <f>IF(FIN!J87="","",FIN!J87)</f>
        <v>1</v>
      </c>
      <c r="F87" s="80"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AHMAD ZAIHAR BIN ZAB SAIFOLADZHAR</v>
      </c>
      <c r="C88" s="25" t="str">
        <f>IF(FIN!C88="","",FIN!C88)</f>
        <v>3MTK</v>
      </c>
      <c r="D88" s="25" t="str">
        <f>IF(FIN!E88="","",FIN!E88)</f>
        <v>K591DMTK003</v>
      </c>
      <c r="E88" s="25">
        <f>IF(FIN!J88="","",FIN!J88)</f>
        <v>1</v>
      </c>
      <c r="F88" s="80"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AZIZUL FIKRI BIN ISMAIL</v>
      </c>
      <c r="C89" s="25" t="str">
        <f>IF(FIN!C89="","",FIN!C89)</f>
        <v>3MTK</v>
      </c>
      <c r="D89" s="25" t="str">
        <f>IF(FIN!E89="","",FIN!E89)</f>
        <v>K591DMTK004</v>
      </c>
      <c r="E89" s="25">
        <f>IF(FIN!J89="","",FIN!J89)</f>
        <v>1</v>
      </c>
      <c r="F89" s="80"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ISQANDAR ZULQARNAIN BIN NOR HALIM</v>
      </c>
      <c r="C90" s="25" t="str">
        <f>IF(FIN!C90="","",FIN!C90)</f>
        <v>3MTK</v>
      </c>
      <c r="D90" s="25" t="str">
        <f>IF(FIN!E90="","",FIN!E90)</f>
        <v>K591DMTK005</v>
      </c>
      <c r="E90" s="25">
        <f>IF(FIN!J90="","",FIN!J90)</f>
        <v>1</v>
      </c>
      <c r="F90" s="80"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KHAIRUL RIDUAN BIN KHAIRUDIN</v>
      </c>
      <c r="C91" s="25" t="str">
        <f>IF(FIN!C91="","",FIN!C91)</f>
        <v>3MTK</v>
      </c>
      <c r="D91" s="25" t="str">
        <f>IF(FIN!E91="","",FIN!E91)</f>
        <v>K591DMTK006</v>
      </c>
      <c r="E91" s="25">
        <f>IF(FIN!J91="","",FIN!J91)</f>
        <v>1</v>
      </c>
      <c r="F91" s="80"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MALINDRA BIN MOHD NOR</v>
      </c>
      <c r="C92" s="25" t="str">
        <f>IF(FIN!C92="","",FIN!C92)</f>
        <v>3MTK</v>
      </c>
      <c r="D92" s="25" t="str">
        <f>IF(FIN!E92="","",FIN!E92)</f>
        <v>K591DMTK008</v>
      </c>
      <c r="E92" s="25">
        <f>IF(FIN!J92="","",FIN!J92)</f>
        <v>1</v>
      </c>
      <c r="F92" s="80"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MUHAMAD ADWA TAUFIQ BIN AZIZAN</v>
      </c>
      <c r="C93" s="25" t="str">
        <f>IF(FIN!C93="","",FIN!C93)</f>
        <v>3MTK</v>
      </c>
      <c r="D93" s="25" t="str">
        <f>IF(FIN!E93="","",FIN!E93)</f>
        <v>K591DMTK009</v>
      </c>
      <c r="E93" s="25">
        <f>IF(FIN!J93="","",FIN!J93)</f>
        <v>1</v>
      </c>
      <c r="F93" s="80"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MUHAMMAD ADIB SYAHIR BIN ABDULLAH</v>
      </c>
      <c r="C94" s="25" t="str">
        <f>IF(FIN!C94="","",FIN!C94)</f>
        <v>3MTK</v>
      </c>
      <c r="D94" s="25" t="str">
        <f>IF(FIN!E94="","",FIN!E94)</f>
        <v>K591DMTK011</v>
      </c>
      <c r="E94" s="25">
        <f>IF(FIN!J94="","",FIN!J94)</f>
        <v>1</v>
      </c>
      <c r="F94" s="80"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MUHAMMAD AIKAL BIN ALIAS</v>
      </c>
      <c r="C95" s="25" t="str">
        <f>IF(FIN!C95="","",FIN!C95)</f>
        <v>3MTK</v>
      </c>
      <c r="D95" s="25" t="str">
        <f>IF(FIN!E95="","",FIN!E95)</f>
        <v>K591DMTK012</v>
      </c>
      <c r="E95" s="25">
        <f>IF(FIN!J95="","",FIN!J95)</f>
        <v>1</v>
      </c>
      <c r="F95" s="80"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MUHAMMAD AMIRUL FIQRI BIN MOHD NADZARI</v>
      </c>
      <c r="C96" s="25" t="str">
        <f>IF(FIN!C96="","",FIN!C96)</f>
        <v>3MTK</v>
      </c>
      <c r="D96" s="25" t="str">
        <f>IF(FIN!E96="","",FIN!E96)</f>
        <v>K591DMTK013</v>
      </c>
      <c r="E96" s="25">
        <f>IF(FIN!J96="","",FIN!J96)</f>
        <v>1</v>
      </c>
      <c r="F96" s="80"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MUHAMMAD FADZLI BIN JOHARI</v>
      </c>
      <c r="C97" s="25" t="str">
        <f>IF(FIN!C97="","",FIN!C97)</f>
        <v>3MTK</v>
      </c>
      <c r="D97" s="25" t="str">
        <f>IF(FIN!E97="","",FIN!E97)</f>
        <v>K591DMTK014</v>
      </c>
      <c r="E97" s="25">
        <f>IF(FIN!J97="","",FIN!J97)</f>
        <v>1</v>
      </c>
      <c r="F97" s="80"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MUHAMMAD FARIDZUDDIN BIN MOHD ZUKI</v>
      </c>
      <c r="C98" s="25" t="str">
        <f>IF(FIN!C98="","",FIN!C98)</f>
        <v>3MTK</v>
      </c>
      <c r="D98" s="25" t="str">
        <f>IF(FIN!E98="","",FIN!E98)</f>
        <v>K591DMTK015</v>
      </c>
      <c r="E98" s="25">
        <f>IF(FIN!J98="","",FIN!J98)</f>
        <v>1</v>
      </c>
      <c r="F98" s="80"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MUHAMMAD HAFIZI RASHDI BIN HUSAIN</v>
      </c>
      <c r="C99" s="25" t="str">
        <f>IF(FIN!C99="","",FIN!C99)</f>
        <v>3MTK</v>
      </c>
      <c r="D99" s="25" t="str">
        <f>IF(FIN!E99="","",FIN!E99)</f>
        <v>K591DMTK016</v>
      </c>
      <c r="E99" s="25">
        <f>IF(FIN!J99="","",FIN!J99)</f>
        <v>1</v>
      </c>
      <c r="F99" s="80"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MUHAMMAD NA'EEM NAUFAL BIN MOHD SHARIF</v>
      </c>
      <c r="C100" s="25" t="str">
        <f>IF(FIN!C100="","",FIN!C100)</f>
        <v>3MTK</v>
      </c>
      <c r="D100" s="25" t="str">
        <f>IF(FIN!E100="","",FIN!E100)</f>
        <v>K591DMTK017</v>
      </c>
      <c r="E100" s="25">
        <f>IF(FIN!J100="","",FIN!J100)</f>
        <v>1</v>
      </c>
      <c r="F100" s="80"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MUHAMMAD NOR SALBUNIE BIN ABDUL MAJID</v>
      </c>
      <c r="C101" s="25" t="str">
        <f>IF(FIN!C101="","",FIN!C101)</f>
        <v>3MTK</v>
      </c>
      <c r="D101" s="25" t="str">
        <f>IF(FIN!E101="","",FIN!E101)</f>
        <v>K591DMTK018</v>
      </c>
      <c r="E101" s="25">
        <f>IF(FIN!J101="","",FIN!J101)</f>
        <v>1</v>
      </c>
      <c r="F101" s="80"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MUHAMMAD RIZAL BIN ISMAIL</v>
      </c>
      <c r="C102" s="25" t="str">
        <f>IF(FIN!C102="","",FIN!C102)</f>
        <v>3MTK</v>
      </c>
      <c r="D102" s="25" t="str">
        <f>IF(FIN!E102="","",FIN!E102)</f>
        <v>K591DMTK019</v>
      </c>
      <c r="E102" s="25">
        <f>IF(FIN!J102="","",FIN!J102)</f>
        <v>1</v>
      </c>
      <c r="F102" s="80"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MUHAMMAD SHAHRIL BIN MOHD ZAINUDDIN</v>
      </c>
      <c r="C103" s="25" t="str">
        <f>IF(FIN!C103="","",FIN!C103)</f>
        <v>3MTK</v>
      </c>
      <c r="D103" s="25" t="str">
        <f>IF(FIN!E103="","",FIN!E103)</f>
        <v>K591DMTK020</v>
      </c>
      <c r="E103" s="25">
        <f>IF(FIN!J103="","",FIN!J103)</f>
        <v>1</v>
      </c>
      <c r="F103" s="80"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MUHAMMAD SOLLEH BIN KAMALUDIN</v>
      </c>
      <c r="C104" s="25" t="str">
        <f>IF(FIN!C104="","",FIN!C104)</f>
        <v>3MTK</v>
      </c>
      <c r="D104" s="25" t="str">
        <f>IF(FIN!E104="","",FIN!E104)</f>
        <v>K591DMTK021</v>
      </c>
      <c r="E104" s="25">
        <f>IF(FIN!J104="","",FIN!J104)</f>
        <v>1</v>
      </c>
      <c r="F104" s="80"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NOR ADILAH BINTI AZIZAN</v>
      </c>
      <c r="C105" s="25" t="str">
        <f>IF(FIN!C105="","",FIN!C105)</f>
        <v>3MTK</v>
      </c>
      <c r="D105" s="25" t="str">
        <f>IF(FIN!E105="","",FIN!E105)</f>
        <v>K591DMTK023</v>
      </c>
      <c r="E105" s="25">
        <f>IF(FIN!J105="","",FIN!J105)</f>
        <v>1</v>
      </c>
      <c r="F105" s="80"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SYAFIQ ZUHAIRI BIN MOHD RASDI</v>
      </c>
      <c r="C106" s="25" t="str">
        <f>IF(FIN!C106="","",FIN!C106)</f>
        <v>3MTK</v>
      </c>
      <c r="D106" s="25" t="str">
        <f>IF(FIN!E106="","",FIN!E106)</f>
        <v>K591DMTK024</v>
      </c>
      <c r="E106" s="25">
        <f>IF(FIN!J106="","",FIN!J106)</f>
        <v>1</v>
      </c>
      <c r="F106" s="80"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ADI AIMAN RAHIMI BIN JUNUS</v>
      </c>
      <c r="C107" s="25" t="str">
        <f>IF(FIN!C107="","",FIN!C107)</f>
        <v>3WTP</v>
      </c>
      <c r="D107" s="25" t="str">
        <f>IF(FIN!E107="","",FIN!E107)</f>
        <v>K591DWTP001</v>
      </c>
      <c r="E107" s="25">
        <f>IF(FIN!J107="","",FIN!J107)</f>
        <v>1</v>
      </c>
      <c r="F107" s="80"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AHMAD DANISH BIN AHMAD RAMLI</v>
      </c>
      <c r="C108" s="25" t="str">
        <f>IF(FIN!C108="","",FIN!C108)</f>
        <v>3WTP</v>
      </c>
      <c r="D108" s="25" t="str">
        <f>IF(FIN!E108="","",FIN!E108)</f>
        <v>K591DWTP002</v>
      </c>
      <c r="E108" s="25">
        <f>IF(FIN!J108="","",FIN!J108)</f>
        <v>1</v>
      </c>
      <c r="F108" s="80"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AIDIL AFZAL BIN ANUAR</v>
      </c>
      <c r="C109" s="25" t="str">
        <f>IF(FIN!C109="","",FIN!C109)</f>
        <v>3WTP</v>
      </c>
      <c r="D109" s="25" t="str">
        <f>IF(FIN!E109="","",FIN!E109)</f>
        <v>K591DWTP003</v>
      </c>
      <c r="E109" s="25">
        <f>IF(FIN!J109="","",FIN!J109)</f>
        <v>1</v>
      </c>
      <c r="F109" s="80"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ARIF IZZARUDIN BIN MOHAMMAD AZMAN</v>
      </c>
      <c r="C110" s="25" t="str">
        <f>IF(FIN!C110="","",FIN!C110)</f>
        <v>3WTP</v>
      </c>
      <c r="D110" s="25" t="str">
        <f>IF(FIN!E110="","",FIN!E110)</f>
        <v>K591DWTP004</v>
      </c>
      <c r="E110" s="25">
        <f>IF(FIN!J110="","",FIN!J110)</f>
        <v>0</v>
      </c>
      <c r="F110" s="80"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AZAIEMAN BIN AHMAT  SAHAIMI</v>
      </c>
      <c r="C111" s="25" t="str">
        <f>IF(FIN!C111="","",FIN!C111)</f>
        <v>3WTP</v>
      </c>
      <c r="D111" s="25" t="str">
        <f>IF(FIN!E111="","",FIN!E111)</f>
        <v>K591DWTP005</v>
      </c>
      <c r="E111" s="25">
        <f>IF(FIN!J111="","",FIN!J111)</f>
        <v>1</v>
      </c>
      <c r="F111" s="80"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FARAH NADIA ILLYANIE BINTI BEDUL RAHIM</v>
      </c>
      <c r="C112" s="25" t="str">
        <f>IF(FIN!C112="","",FIN!C112)</f>
        <v>3WTP</v>
      </c>
      <c r="D112" s="25" t="str">
        <f>IF(FIN!E112="","",FIN!E112)</f>
        <v>K591DWTP006</v>
      </c>
      <c r="E112" s="25">
        <f>IF(FIN!J112="","",FIN!J112)</f>
        <v>1</v>
      </c>
      <c r="F112" s="80"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FARAH NAJWA BINTI ZAWAWI</v>
      </c>
      <c r="C113" s="25" t="str">
        <f>IF(FIN!C113="","",FIN!C113)</f>
        <v>3WTP</v>
      </c>
      <c r="D113" s="25" t="str">
        <f>IF(FIN!E113="","",FIN!E113)</f>
        <v>K591DWTP007</v>
      </c>
      <c r="E113" s="25">
        <f>IF(FIN!J113="","",FIN!J113)</f>
        <v>1</v>
      </c>
      <c r="F113" s="80"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FAWAZUL AZIM BIN ANUAR</v>
      </c>
      <c r="C114" s="25" t="str">
        <f>IF(FIN!C114="","",FIN!C114)</f>
        <v>3WTP</v>
      </c>
      <c r="D114" s="25" t="str">
        <f>IF(FIN!E114="","",FIN!E114)</f>
        <v>K591DWTP008</v>
      </c>
      <c r="E114" s="25">
        <f>IF(FIN!J114="","",FIN!J114)</f>
        <v>1</v>
      </c>
      <c r="F114" s="80"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JULAINNA BINTI SABRI</v>
      </c>
      <c r="C115" s="25" t="str">
        <f>IF(FIN!C115="","",FIN!C115)</f>
        <v>3WTP</v>
      </c>
      <c r="D115" s="25" t="str">
        <f>IF(FIN!E115="","",FIN!E115)</f>
        <v>K591DWTP009</v>
      </c>
      <c r="E115" s="25">
        <f>IF(FIN!J115="","",FIN!J115)</f>
        <v>1</v>
      </c>
      <c r="F115" s="80"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MUHAMMAD AMIRUL DANISH BIN ROSLAND</v>
      </c>
      <c r="C116" s="25" t="str">
        <f>IF(FIN!C116="","",FIN!C116)</f>
        <v>3WTP</v>
      </c>
      <c r="D116" s="25" t="str">
        <f>IF(FIN!E116="","",FIN!E116)</f>
        <v>K591DWTP011</v>
      </c>
      <c r="E116" s="25">
        <f>IF(FIN!J116="","",FIN!J116)</f>
        <v>1</v>
      </c>
      <c r="F116" s="80"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MUHAMMAD HANIFF AIMAN BIN MOHD NASIR</v>
      </c>
      <c r="C117" s="25" t="str">
        <f>IF(FIN!C117="","",FIN!C117)</f>
        <v>3WTP</v>
      </c>
      <c r="D117" s="25" t="str">
        <f>IF(FIN!E117="","",FIN!E117)</f>
        <v>K591DWTP012</v>
      </c>
      <c r="E117" s="25">
        <f>IF(FIN!J117="","",FIN!J117)</f>
        <v>1</v>
      </c>
      <c r="F117" s="80"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MUHAMMAD SHAHRUL NIZAM BIN ABU BAKAR</v>
      </c>
      <c r="C118" s="25" t="str">
        <f>IF(FIN!C118="","",FIN!C118)</f>
        <v>3WTP</v>
      </c>
      <c r="D118" s="25" t="str">
        <f>IF(FIN!E118="","",FIN!E118)</f>
        <v>K591DWTP013</v>
      </c>
      <c r="E118" s="25">
        <f>IF(FIN!J118="","",FIN!J118)</f>
        <v>1</v>
      </c>
      <c r="F118" s="80"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MUHAMMAD SHARIF BIN ABDUL RAHIM</v>
      </c>
      <c r="C119" s="25" t="str">
        <f>IF(FIN!C119="","",FIN!C119)</f>
        <v>3WTP</v>
      </c>
      <c r="D119" s="25" t="str">
        <f>IF(FIN!E119="","",FIN!E119)</f>
        <v>K591DWTP014</v>
      </c>
      <c r="E119" s="25">
        <f>IF(FIN!J119="","",FIN!J119)</f>
        <v>1</v>
      </c>
      <c r="F119" s="80"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MUHAMMAD ZAL HAZANI SYAKIRIN BIN KAMARUDIN</v>
      </c>
      <c r="C120" s="25" t="str">
        <f>IF(FIN!C120="","",FIN!C120)</f>
        <v>3WTP</v>
      </c>
      <c r="D120" s="25" t="str">
        <f>IF(FIN!E120="","",FIN!E120)</f>
        <v>K591DWTP015</v>
      </c>
      <c r="E120" s="25">
        <f>IF(FIN!J120="","",FIN!J120)</f>
        <v>1</v>
      </c>
      <c r="F120" s="80"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NOR AMIESYA BINTI FARID</v>
      </c>
      <c r="C121" s="25" t="str">
        <f>IF(FIN!C121="","",FIN!C121)</f>
        <v>3WTP</v>
      </c>
      <c r="D121" s="25" t="str">
        <f>IF(FIN!E121="","",FIN!E121)</f>
        <v>K591DWTP016</v>
      </c>
      <c r="E121" s="25">
        <f>IF(FIN!J121="","",FIN!J121)</f>
        <v>1</v>
      </c>
      <c r="F121" s="80"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NUR ALIANNI BINTI MOHAMAD ALI</v>
      </c>
      <c r="C122" s="25" t="str">
        <f>IF(FIN!C122="","",FIN!C122)</f>
        <v>3WTP</v>
      </c>
      <c r="D122" s="25" t="str">
        <f>IF(FIN!E122="","",FIN!E122)</f>
        <v>K591DWTP017</v>
      </c>
      <c r="E122" s="25">
        <f>IF(FIN!J122="","",FIN!J122)</f>
        <v>1</v>
      </c>
      <c r="F122" s="80"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NUR FARHANIM NATASYHA BINTI NOR AZAD</v>
      </c>
      <c r="C123" s="25" t="str">
        <f>IF(FIN!C123="","",FIN!C123)</f>
        <v>3WTP</v>
      </c>
      <c r="D123" s="25" t="str">
        <f>IF(FIN!E123="","",FIN!E123)</f>
        <v>K591DWTP018</v>
      </c>
      <c r="E123" s="25">
        <f>IF(FIN!J123="","",FIN!J123)</f>
        <v>1</v>
      </c>
      <c r="F123" s="80"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NUR QAMARINA BINTI NORDIN</v>
      </c>
      <c r="C124" s="25" t="str">
        <f>IF(FIN!C124="","",FIN!C124)</f>
        <v>3WTP</v>
      </c>
      <c r="D124" s="25" t="str">
        <f>IF(FIN!E124="","",FIN!E124)</f>
        <v>K591DWTP019</v>
      </c>
      <c r="E124" s="25">
        <f>IF(FIN!J124="","",FIN!J124)</f>
        <v>1</v>
      </c>
      <c r="F124" s="80"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NURUL IZZAH BINTI BADERU KHISAM</v>
      </c>
      <c r="C125" s="25" t="str">
        <f>IF(FIN!C125="","",FIN!C125)</f>
        <v>3WTP</v>
      </c>
      <c r="D125" s="25" t="str">
        <f>IF(FIN!E125="","",FIN!E125)</f>
        <v>K591DWTP020</v>
      </c>
      <c r="E125" s="25">
        <f>IF(FIN!J125="","",FIN!J125)</f>
        <v>1</v>
      </c>
      <c r="F125" s="80"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SITI HAJAR BINTI IBRAHIM</v>
      </c>
      <c r="C126" s="25" t="str">
        <f>IF(FIN!C126="","",FIN!C126)</f>
        <v>3WTP</v>
      </c>
      <c r="D126" s="25" t="str">
        <f>IF(FIN!E126="","",FIN!E126)</f>
        <v>K591DWTP021</v>
      </c>
      <c r="E126" s="25">
        <f>IF(FIN!J126="","",FIN!J126)</f>
        <v>1</v>
      </c>
      <c r="F126" s="80"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KAMIL AZRUL HAFIZ B KAMIL AZMAN</v>
      </c>
      <c r="C127" s="25" t="str">
        <f>IF(FIN!C127="","",FIN!C127)</f>
        <v>3WTP</v>
      </c>
      <c r="D127" s="25" t="str">
        <f>IF(FIN!E127="","",FIN!E127)</f>
        <v>K611DWTP008</v>
      </c>
      <c r="E127" s="25">
        <f>IF(FIN!J127="","",FIN!J127)</f>
        <v>1</v>
      </c>
      <c r="F127" s="80"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0"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0"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0"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0"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0"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0"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0"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0"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0"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0"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0"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0"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0"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0"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0"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0"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0"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0"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0"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0"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0"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0"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0"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0"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0"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0"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0"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0"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0"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0"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0"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0"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0"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0"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0"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0"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0"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0"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0"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0"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0"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0"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0"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0"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0"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0"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0"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0"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0"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0"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0"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0"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0"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0"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0"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0"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0"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0"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0"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0"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0"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0"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0"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0"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0"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0"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0"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0"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0"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0"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0"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0"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0"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0"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0"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0"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0"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0"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0"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0"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0"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0"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0"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0"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0"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0"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0"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0"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0"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0"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0"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0"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0"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0"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0"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0"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0"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0"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0"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0"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0"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0"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0"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0"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0"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0"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0"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0"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0"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0"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0"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0"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0"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0"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0"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0"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0"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0"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0"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0"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0"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0"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0"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0"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0"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0"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0"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0"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0"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0"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0"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0"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0"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0"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0"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0"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0"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0"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0"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0"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0"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0"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0"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0"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0"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0"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0"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0"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0"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0"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0"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0"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0"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0"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0"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0"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0"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0"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0"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0"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0"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0"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0"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0"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0"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0"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0"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0"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0"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0"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0"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0"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0"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0"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0"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0"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0"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0"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0"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0"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0"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0"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0"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0"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0"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0"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0"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0"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0"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0"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0"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0"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0"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0"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0"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0"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0"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0"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0"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0"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0"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0"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0"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0"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0"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0"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0"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0"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0"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0"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0"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0"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0"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0"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0"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0"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0"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0"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0"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0"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0"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0"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0"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0"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0"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0"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0"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0"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0"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0"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0"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0"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0"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0"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0"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0"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0"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0"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0"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0"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0"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0"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0"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0"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0"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0"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0"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0"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0"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0"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0"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0"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0"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0"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0"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0"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0"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0"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0"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0"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0"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0"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0"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0"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0"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0"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0"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0"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0"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0"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0"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0"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0"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0"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0"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0"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0"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0"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0"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0"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0"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0"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0"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0"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0"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0"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0"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0"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0"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0"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0"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0"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0"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0"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0"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0"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0"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0"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0"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0"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0"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0"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0"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0"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0"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0"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0"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0"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0"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0"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0"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0"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0"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0"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0"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0"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0"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0"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0"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0"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0"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0"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0"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0"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0"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0"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0"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0"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0"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0"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0"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0"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0"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0"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0"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0"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0"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0"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0"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0"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0"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0"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0"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0"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0"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0"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0"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0"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0"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0"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0"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0"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0"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0"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0"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0"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0"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0"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0"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0"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0"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0"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0"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0"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0"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0"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0"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0"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0"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0"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0"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0"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0"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0"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0"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0"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0"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0"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0"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79" t="str">
        <f>IF(Kehadiran!U507="","",Kehadiran!U507)</f>
        <v/>
      </c>
      <c r="G507" s="158"/>
      <c r="H507" s="159"/>
      <c r="I507" s="159"/>
      <c r="J507" s="160">
        <f t="shared" si="1174"/>
        <v>0</v>
      </c>
      <c r="K507" s="160">
        <f t="shared" si="1175"/>
        <v>0</v>
      </c>
      <c r="L507" s="160">
        <f t="shared" si="1176"/>
        <v>0</v>
      </c>
      <c r="M507" s="161" t="str">
        <f t="shared" si="1177"/>
        <v/>
      </c>
      <c r="N507" s="162"/>
      <c r="O507" s="159"/>
      <c r="P507" s="159"/>
      <c r="Q507" s="163">
        <f t="shared" si="1178"/>
        <v>0</v>
      </c>
      <c r="R507" s="163">
        <f t="shared" si="1179"/>
        <v>0</v>
      </c>
      <c r="S507" s="163">
        <f t="shared" si="1180"/>
        <v>0</v>
      </c>
      <c r="T507" s="164" t="str">
        <f t="shared" si="1181"/>
        <v/>
      </c>
      <c r="U507" s="158"/>
      <c r="V507" s="159"/>
      <c r="W507" s="159"/>
      <c r="X507" s="163">
        <f t="shared" si="1182"/>
        <v>0</v>
      </c>
      <c r="Y507" s="163">
        <f t="shared" si="1183"/>
        <v>0</v>
      </c>
      <c r="Z507" s="163">
        <f t="shared" si="1184"/>
        <v>0</v>
      </c>
      <c r="AA507" s="164" t="str">
        <f t="shared" si="1185"/>
        <v/>
      </c>
      <c r="AB507" s="162"/>
      <c r="AC507" s="159"/>
      <c r="AD507" s="159"/>
      <c r="AE507" s="163">
        <f t="shared" si="1186"/>
        <v>0</v>
      </c>
      <c r="AF507" s="163">
        <f t="shared" si="1187"/>
        <v>0</v>
      </c>
      <c r="AG507" s="163">
        <f t="shared" si="1188"/>
        <v>0</v>
      </c>
      <c r="AH507" s="164" t="str">
        <f t="shared" si="1189"/>
        <v/>
      </c>
      <c r="AI507" s="158"/>
      <c r="AJ507" s="159"/>
      <c r="AK507" s="159"/>
      <c r="AL507" s="163">
        <f t="shared" si="1190"/>
        <v>0</v>
      </c>
      <c r="AM507" s="163">
        <f t="shared" si="1191"/>
        <v>0</v>
      </c>
      <c r="AN507" s="163">
        <f t="shared" si="1192"/>
        <v>0</v>
      </c>
      <c r="AO507" s="164" t="str">
        <f t="shared" si="1193"/>
        <v/>
      </c>
      <c r="AP507" s="162"/>
      <c r="AQ507" s="159"/>
      <c r="AR507" s="159"/>
      <c r="AS507" s="163">
        <f t="shared" si="1194"/>
        <v>0</v>
      </c>
      <c r="AT507" s="163">
        <f t="shared" si="1195"/>
        <v>0</v>
      </c>
      <c r="AU507" s="163">
        <f t="shared" si="1196"/>
        <v>0</v>
      </c>
      <c r="AV507" s="164" t="str">
        <f t="shared" si="1197"/>
        <v/>
      </c>
      <c r="AW507" s="158"/>
      <c r="AX507" s="159"/>
      <c r="AY507" s="159"/>
      <c r="AZ507" s="163">
        <f t="shared" si="1198"/>
        <v>0</v>
      </c>
      <c r="BA507" s="163">
        <f t="shared" si="1199"/>
        <v>0</v>
      </c>
      <c r="BB507" s="163">
        <f t="shared" si="1200"/>
        <v>0</v>
      </c>
      <c r="BC507" s="164" t="str">
        <f t="shared" si="1201"/>
        <v/>
      </c>
      <c r="BD507" s="162"/>
      <c r="BE507" s="159"/>
      <c r="BF507" s="159"/>
      <c r="BG507" s="163">
        <f t="shared" si="1202"/>
        <v>0</v>
      </c>
      <c r="BH507" s="163">
        <f t="shared" si="1203"/>
        <v>0</v>
      </c>
      <c r="BI507" s="163">
        <f t="shared" si="1204"/>
        <v>0</v>
      </c>
      <c r="BJ507" s="164" t="str">
        <f t="shared" si="1205"/>
        <v/>
      </c>
      <c r="BK507" s="158"/>
      <c r="BL507" s="159"/>
      <c r="BM507" s="159"/>
      <c r="BN507" s="163">
        <f t="shared" si="1206"/>
        <v>0</v>
      </c>
      <c r="BO507" s="163">
        <f t="shared" si="1207"/>
        <v>0</v>
      </c>
      <c r="BP507" s="163">
        <f t="shared" si="1208"/>
        <v>0</v>
      </c>
      <c r="BQ507" s="164" t="str">
        <f t="shared" si="1209"/>
        <v/>
      </c>
      <c r="BR507" s="162"/>
      <c r="BS507" s="159"/>
      <c r="BT507" s="159"/>
      <c r="BU507" s="163">
        <f t="shared" si="1210"/>
        <v>0</v>
      </c>
      <c r="BV507" s="163">
        <f t="shared" si="1211"/>
        <v>0</v>
      </c>
      <c r="BW507" s="163">
        <f t="shared" si="1212"/>
        <v>0</v>
      </c>
      <c r="BX507" s="164" t="str">
        <f t="shared" si="1213"/>
        <v/>
      </c>
      <c r="BY507" s="158"/>
      <c r="BZ507" s="159"/>
      <c r="CA507" s="159"/>
      <c r="CB507" s="163">
        <f t="shared" si="1214"/>
        <v>0</v>
      </c>
      <c r="CC507" s="163">
        <f t="shared" si="1215"/>
        <v>0</v>
      </c>
      <c r="CD507" s="163">
        <f t="shared" si="1216"/>
        <v>0</v>
      </c>
      <c r="CE507" s="164" t="str">
        <f t="shared" si="1217"/>
        <v/>
      </c>
      <c r="CF507" s="162"/>
      <c r="CG507" s="159"/>
      <c r="CH507" s="159"/>
      <c r="CI507" s="163">
        <f t="shared" si="1218"/>
        <v>0</v>
      </c>
      <c r="CJ507" s="163">
        <f t="shared" si="1219"/>
        <v>0</v>
      </c>
      <c r="CK507" s="163">
        <f t="shared" si="1220"/>
        <v>0</v>
      </c>
      <c r="CL507" s="164" t="str">
        <f t="shared" si="1221"/>
        <v/>
      </c>
      <c r="CM507" s="158"/>
      <c r="CN507" s="159"/>
      <c r="CO507" s="159"/>
      <c r="CP507" s="163">
        <f t="shared" si="1222"/>
        <v>0</v>
      </c>
      <c r="CQ507" s="163">
        <f t="shared" si="1223"/>
        <v>0</v>
      </c>
      <c r="CR507" s="163">
        <f t="shared" si="1224"/>
        <v>0</v>
      </c>
      <c r="CS507" s="164" t="str">
        <f t="shared" si="1225"/>
        <v/>
      </c>
      <c r="CT507" s="162"/>
      <c r="CU507" s="159"/>
      <c r="CV507" s="159"/>
      <c r="CW507" s="163">
        <f t="shared" si="1226"/>
        <v>0</v>
      </c>
      <c r="CX507" s="163">
        <f t="shared" si="1227"/>
        <v>0</v>
      </c>
      <c r="CY507" s="163">
        <f t="shared" si="1228"/>
        <v>0</v>
      </c>
      <c r="CZ507" s="164" t="str">
        <f t="shared" si="1229"/>
        <v/>
      </c>
      <c r="DA507" s="158"/>
      <c r="DB507" s="159"/>
      <c r="DC507" s="159"/>
      <c r="DD507" s="163">
        <f t="shared" si="1230"/>
        <v>0</v>
      </c>
      <c r="DE507" s="163">
        <f t="shared" si="1231"/>
        <v>0</v>
      </c>
      <c r="DF507" s="163">
        <f t="shared" si="1232"/>
        <v>0</v>
      </c>
      <c r="DG507" s="164" t="str">
        <f t="shared" si="1233"/>
        <v/>
      </c>
      <c r="DH507" s="162"/>
      <c r="DI507" s="159"/>
      <c r="DJ507" s="159"/>
      <c r="DK507" s="163">
        <f t="shared" si="1234"/>
        <v>0</v>
      </c>
      <c r="DL507" s="163">
        <f t="shared" si="1235"/>
        <v>0</v>
      </c>
      <c r="DM507" s="163">
        <f t="shared" si="1236"/>
        <v>0</v>
      </c>
      <c r="DN507" s="164" t="str">
        <f t="shared" si="1237"/>
        <v/>
      </c>
      <c r="DO507" s="158"/>
      <c r="DP507" s="159"/>
      <c r="DQ507" s="159"/>
      <c r="DR507" s="163">
        <f t="shared" si="1238"/>
        <v>0</v>
      </c>
      <c r="DS507" s="163">
        <f t="shared" si="1239"/>
        <v>0</v>
      </c>
      <c r="DT507" s="163">
        <f t="shared" si="1240"/>
        <v>0</v>
      </c>
      <c r="DU507" s="164" t="str">
        <f t="shared" si="1241"/>
        <v/>
      </c>
      <c r="DV507" s="162"/>
      <c r="DW507" s="159"/>
      <c r="DX507" s="159"/>
      <c r="DY507" s="163">
        <f t="shared" si="1242"/>
        <v>0</v>
      </c>
      <c r="DZ507" s="163">
        <f t="shared" si="1243"/>
        <v>0</v>
      </c>
      <c r="EA507" s="163">
        <f t="shared" si="1244"/>
        <v>0</v>
      </c>
      <c r="EB507" s="164" t="str">
        <f t="shared" si="1245"/>
        <v/>
      </c>
      <c r="EC507" s="158"/>
      <c r="ED507" s="159"/>
      <c r="EE507" s="159"/>
      <c r="EF507" s="163">
        <f t="shared" si="1246"/>
        <v>0</v>
      </c>
      <c r="EG507" s="163">
        <f t="shared" si="1247"/>
        <v>0</v>
      </c>
      <c r="EH507" s="163">
        <f t="shared" si="1248"/>
        <v>0</v>
      </c>
      <c r="EI507" s="164" t="str">
        <f t="shared" si="1249"/>
        <v/>
      </c>
      <c r="EJ507" s="162"/>
      <c r="EK507" s="159"/>
      <c r="EL507" s="159"/>
      <c r="EM507" s="163">
        <f t="shared" si="1250"/>
        <v>0</v>
      </c>
      <c r="EN507" s="163">
        <f t="shared" si="1251"/>
        <v>0</v>
      </c>
      <c r="EO507" s="163">
        <f t="shared" si="1252"/>
        <v>0</v>
      </c>
      <c r="EP507" s="164" t="str">
        <f t="shared" si="1253"/>
        <v/>
      </c>
      <c r="EQ507" s="158"/>
      <c r="ER507" s="159"/>
      <c r="ES507" s="159"/>
      <c r="ET507" s="160">
        <f t="shared" si="1254"/>
        <v>0</v>
      </c>
      <c r="EU507" s="160">
        <f t="shared" si="1255"/>
        <v>0</v>
      </c>
      <c r="EV507" s="160">
        <f t="shared" si="1256"/>
        <v>0</v>
      </c>
      <c r="EW507" s="161" t="str">
        <f t="shared" si="1257"/>
        <v/>
      </c>
      <c r="EX507" s="162"/>
      <c r="EY507" s="159"/>
      <c r="EZ507" s="159"/>
      <c r="FA507" s="163">
        <f t="shared" si="1258"/>
        <v>0</v>
      </c>
      <c r="FB507" s="163">
        <f t="shared" si="1259"/>
        <v>0</v>
      </c>
      <c r="FC507" s="163">
        <f t="shared" si="1260"/>
        <v>0</v>
      </c>
      <c r="FD507" s="164" t="str">
        <f t="shared" si="1261"/>
        <v/>
      </c>
      <c r="FE507" s="158"/>
      <c r="FF507" s="159"/>
      <c r="FG507" s="159"/>
      <c r="FH507" s="163">
        <f t="shared" si="1262"/>
        <v>0</v>
      </c>
      <c r="FI507" s="163">
        <f t="shared" si="1263"/>
        <v>0</v>
      </c>
      <c r="FJ507" s="163">
        <f t="shared" si="1264"/>
        <v>0</v>
      </c>
      <c r="FK507" s="164" t="str">
        <f t="shared" si="1265"/>
        <v/>
      </c>
      <c r="FL507" s="162"/>
      <c r="FM507" s="159"/>
      <c r="FN507" s="159"/>
      <c r="FO507" s="163">
        <f t="shared" si="1266"/>
        <v>0</v>
      </c>
      <c r="FP507" s="163">
        <f t="shared" si="1267"/>
        <v>0</v>
      </c>
      <c r="FQ507" s="163">
        <f t="shared" si="1268"/>
        <v>0</v>
      </c>
      <c r="FR507" s="164" t="str">
        <f t="shared" si="1269"/>
        <v/>
      </c>
      <c r="FS507" s="158"/>
      <c r="FT507" s="159"/>
      <c r="FU507" s="159"/>
      <c r="FV507" s="163">
        <f t="shared" si="1270"/>
        <v>0</v>
      </c>
      <c r="FW507" s="163">
        <f t="shared" si="1271"/>
        <v>0</v>
      </c>
      <c r="FX507" s="163">
        <f t="shared" si="1272"/>
        <v>0</v>
      </c>
      <c r="FY507" s="164" t="str">
        <f t="shared" si="1273"/>
        <v/>
      </c>
      <c r="FZ507" s="162"/>
      <c r="GA507" s="159"/>
      <c r="GB507" s="159"/>
      <c r="GC507" s="163">
        <f t="shared" si="1274"/>
        <v>0</v>
      </c>
      <c r="GD507" s="163">
        <f t="shared" si="1275"/>
        <v>0</v>
      </c>
      <c r="GE507" s="163">
        <f t="shared" si="1276"/>
        <v>0</v>
      </c>
      <c r="GF507" s="164" t="str">
        <f t="shared" si="1277"/>
        <v/>
      </c>
      <c r="GG507" s="158"/>
      <c r="GH507" s="159"/>
      <c r="GI507" s="159"/>
      <c r="GJ507" s="163">
        <f t="shared" si="1278"/>
        <v>0</v>
      </c>
      <c r="GK507" s="163">
        <f t="shared" si="1279"/>
        <v>0</v>
      </c>
      <c r="GL507" s="163">
        <f t="shared" si="1280"/>
        <v>0</v>
      </c>
      <c r="GM507" s="164" t="str">
        <f t="shared" si="1281"/>
        <v/>
      </c>
      <c r="GN507" s="162"/>
      <c r="GO507" s="159"/>
      <c r="GP507" s="159"/>
      <c r="GQ507" s="163">
        <f t="shared" si="1282"/>
        <v>0</v>
      </c>
      <c r="GR507" s="163">
        <f t="shared" si="1283"/>
        <v>0</v>
      </c>
      <c r="GS507" s="163">
        <f t="shared" si="1284"/>
        <v>0</v>
      </c>
      <c r="GT507" s="164" t="str">
        <f t="shared" si="1285"/>
        <v/>
      </c>
      <c r="GU507" s="158"/>
      <c r="GV507" s="159"/>
      <c r="GW507" s="159"/>
      <c r="GX507" s="163">
        <f t="shared" si="1286"/>
        <v>0</v>
      </c>
      <c r="GY507" s="163">
        <f t="shared" si="1287"/>
        <v>0</v>
      </c>
      <c r="GZ507" s="163">
        <f t="shared" si="1288"/>
        <v>0</v>
      </c>
      <c r="HA507" s="164" t="str">
        <f t="shared" si="1289"/>
        <v/>
      </c>
      <c r="HB507" s="162"/>
      <c r="HC507" s="159"/>
      <c r="HD507" s="159"/>
      <c r="HE507" s="163">
        <f t="shared" si="1290"/>
        <v>0</v>
      </c>
      <c r="HF507" s="163">
        <f t="shared" si="1291"/>
        <v>0</v>
      </c>
      <c r="HG507" s="163">
        <f t="shared" si="1292"/>
        <v>0</v>
      </c>
      <c r="HH507" s="164" t="str">
        <f t="shared" si="1293"/>
        <v/>
      </c>
      <c r="HI507" s="158"/>
      <c r="HJ507" s="159"/>
      <c r="HK507" s="159"/>
      <c r="HL507" s="163">
        <f t="shared" si="1294"/>
        <v>0</v>
      </c>
      <c r="HM507" s="163">
        <f t="shared" si="1295"/>
        <v>0</v>
      </c>
      <c r="HN507" s="163">
        <f t="shared" si="1296"/>
        <v>0</v>
      </c>
      <c r="HO507" s="164" t="str">
        <f t="shared" si="1297"/>
        <v/>
      </c>
      <c r="HP507" s="162"/>
      <c r="HQ507" s="159"/>
      <c r="HR507" s="159"/>
      <c r="HS507" s="163">
        <f t="shared" si="1298"/>
        <v>0</v>
      </c>
      <c r="HT507" s="163">
        <f t="shared" si="1299"/>
        <v>0</v>
      </c>
      <c r="HU507" s="163">
        <f t="shared" si="1300"/>
        <v>0</v>
      </c>
      <c r="HV507" s="164" t="str">
        <f t="shared" si="1301"/>
        <v/>
      </c>
      <c r="HW507" s="158"/>
      <c r="HX507" s="159"/>
      <c r="HY507" s="159"/>
      <c r="HZ507" s="163">
        <f t="shared" si="1302"/>
        <v>0</v>
      </c>
      <c r="IA507" s="163">
        <f t="shared" si="1303"/>
        <v>0</v>
      </c>
      <c r="IB507" s="163">
        <f t="shared" si="1304"/>
        <v>0</v>
      </c>
      <c r="IC507" s="164" t="str">
        <f t="shared" si="1305"/>
        <v/>
      </c>
      <c r="ID507" s="162"/>
      <c r="IE507" s="159"/>
      <c r="IF507" s="159"/>
      <c r="IG507" s="163">
        <f t="shared" si="1306"/>
        <v>0</v>
      </c>
      <c r="IH507" s="163">
        <f t="shared" si="1307"/>
        <v>0</v>
      </c>
      <c r="II507" s="163">
        <f t="shared" si="1308"/>
        <v>0</v>
      </c>
      <c r="IJ507" s="164" t="str">
        <f t="shared" si="1309"/>
        <v/>
      </c>
      <c r="IK507" s="158"/>
      <c r="IL507" s="159"/>
      <c r="IM507" s="159"/>
      <c r="IN507" s="163">
        <f t="shared" si="1310"/>
        <v>0</v>
      </c>
      <c r="IO507" s="163">
        <f t="shared" si="1311"/>
        <v>0</v>
      </c>
      <c r="IP507" s="163">
        <f t="shared" si="1312"/>
        <v>0</v>
      </c>
      <c r="IQ507" s="164" t="str">
        <f t="shared" si="1313"/>
        <v/>
      </c>
      <c r="IR507" s="162"/>
      <c r="IS507" s="159"/>
      <c r="IT507" s="159"/>
      <c r="IU507" s="163">
        <f t="shared" si="1314"/>
        <v>0</v>
      </c>
      <c r="IV507" s="163">
        <f t="shared" si="1315"/>
        <v>0</v>
      </c>
      <c r="IW507" s="163">
        <f t="shared" si="1316"/>
        <v>0</v>
      </c>
      <c r="IX507" s="164" t="str">
        <f t="shared" si="1317"/>
        <v/>
      </c>
      <c r="IY507" s="158"/>
      <c r="IZ507" s="159"/>
      <c r="JA507" s="159"/>
      <c r="JB507" s="163">
        <f t="shared" si="1318"/>
        <v>0</v>
      </c>
      <c r="JC507" s="163">
        <f t="shared" si="1319"/>
        <v>0</v>
      </c>
      <c r="JD507" s="163">
        <f t="shared" si="1320"/>
        <v>0</v>
      </c>
      <c r="JE507" s="164" t="str">
        <f t="shared" si="1321"/>
        <v/>
      </c>
      <c r="JF507" s="162"/>
      <c r="JG507" s="159"/>
      <c r="JH507" s="159"/>
      <c r="JI507" s="163">
        <f t="shared" si="1322"/>
        <v>0</v>
      </c>
      <c r="JJ507" s="163">
        <f t="shared" si="1323"/>
        <v>0</v>
      </c>
      <c r="JK507" s="163">
        <f t="shared" si="1324"/>
        <v>0</v>
      </c>
      <c r="JL507" s="164" t="str">
        <f t="shared" si="1325"/>
        <v/>
      </c>
      <c r="JM507" s="158"/>
      <c r="JN507" s="159"/>
      <c r="JO507" s="159"/>
      <c r="JP507" s="163">
        <f t="shared" si="1326"/>
        <v>0</v>
      </c>
      <c r="JQ507" s="163">
        <f t="shared" si="1327"/>
        <v>0</v>
      </c>
      <c r="JR507" s="163">
        <f t="shared" si="1328"/>
        <v>0</v>
      </c>
      <c r="JS507" s="164" t="str">
        <f t="shared" si="1329"/>
        <v/>
      </c>
      <c r="JT507" s="162"/>
      <c r="JU507" s="159"/>
      <c r="JV507" s="159"/>
      <c r="JW507" s="163">
        <f t="shared" si="1330"/>
        <v>0</v>
      </c>
      <c r="JX507" s="163">
        <f t="shared" si="1331"/>
        <v>0</v>
      </c>
      <c r="JY507" s="163">
        <f t="shared" si="1332"/>
        <v>0</v>
      </c>
      <c r="JZ507" s="164" t="str">
        <f t="shared" si="1333"/>
        <v/>
      </c>
      <c r="KA507" s="69" t="str">
        <f t="shared" si="1334"/>
        <v/>
      </c>
      <c r="KB507" s="69" t="str">
        <f t="shared" si="1335"/>
        <v/>
      </c>
    </row>
  </sheetData>
  <sheetProtection password="CE88" sheet="1" autoFilter="0"/>
  <autoFilter ref="A7:KB507"/>
  <mergeCells count="50">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 ref="JT6:JZ6"/>
    <mergeCell ref="KA6:KA7"/>
    <mergeCell ref="GG6:GM6"/>
    <mergeCell ref="GN6:GT6"/>
    <mergeCell ref="GU6:HA6"/>
    <mergeCell ref="HB6:HH6"/>
    <mergeCell ref="JF6:JL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C2:M2"/>
    <mergeCell ref="B6:B7"/>
    <mergeCell ref="A6:A7"/>
    <mergeCell ref="DV6:EB6"/>
    <mergeCell ref="EC6:EI6"/>
    <mergeCell ref="C6:C7"/>
    <mergeCell ref="C4:D4"/>
    <mergeCell ref="AW6:BC6"/>
    <mergeCell ref="BD6:BJ6"/>
    <mergeCell ref="BK6:BQ6"/>
    <mergeCell ref="BR6:BX6"/>
  </mergeCells>
  <conditionalFormatting sqref="F8:F507">
    <cfRule type="cellIs" dxfId="91" priority="195" operator="lessThan">
      <formula>80</formula>
    </cfRule>
  </conditionalFormatting>
  <conditionalFormatting sqref="E8:E507">
    <cfRule type="containsText" dxfId="90"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89" priority="85">
      <formula>AND(NPEMT1&lt;&gt;"",$E8=1)</formula>
    </cfRule>
  </conditionalFormatting>
  <conditionalFormatting sqref="N8:P8">
    <cfRule type="expression" dxfId="88" priority="81">
      <formula>AND(NPEMT2&lt;&gt;"",$E8=1)</formula>
    </cfRule>
  </conditionalFormatting>
  <conditionalFormatting sqref="U8:W8">
    <cfRule type="expression" dxfId="87" priority="80">
      <formula>AND(NPEMT3&lt;&gt;"",$E8=1)</formula>
    </cfRule>
  </conditionalFormatting>
  <conditionalFormatting sqref="AB8:AD8">
    <cfRule type="expression" dxfId="86" priority="79">
      <formula>AND(NPEMT4&lt;&gt;"",$E8=1)</formula>
    </cfRule>
  </conditionalFormatting>
  <conditionalFormatting sqref="AI8:AK8">
    <cfRule type="expression" dxfId="85" priority="78">
      <formula>AND(NPEMT5&lt;&gt;"",$E8=1)</formula>
    </cfRule>
  </conditionalFormatting>
  <conditionalFormatting sqref="AP8:AR8">
    <cfRule type="expression" dxfId="84" priority="77">
      <formula>AND(NPEMT6&lt;&gt;"",$E8=1)</formula>
    </cfRule>
  </conditionalFormatting>
  <conditionalFormatting sqref="AW8:AY8">
    <cfRule type="expression" dxfId="83" priority="76">
      <formula>AND(NPEMT7&lt;&gt;"",$E8=1)</formula>
    </cfRule>
  </conditionalFormatting>
  <conditionalFormatting sqref="BD8:BF8">
    <cfRule type="expression" dxfId="82" priority="75">
      <formula>AND(NPEMT8&lt;&gt;"",$E8=1)</formula>
    </cfRule>
  </conditionalFormatting>
  <conditionalFormatting sqref="BK8:BM8">
    <cfRule type="expression" dxfId="81" priority="74">
      <formula>AND(NPEMT9&lt;&gt;"",$E8=1)</formula>
    </cfRule>
  </conditionalFormatting>
  <conditionalFormatting sqref="BR8:BT8">
    <cfRule type="expression" dxfId="80" priority="73">
      <formula>AND(NPEMT10&lt;&gt;"",$E8=1)</formula>
    </cfRule>
  </conditionalFormatting>
  <conditionalFormatting sqref="BY8:CA8">
    <cfRule type="expression" dxfId="79" priority="72">
      <formula>AND(NPEMT11&lt;&gt;"",$E8=1)</formula>
    </cfRule>
  </conditionalFormatting>
  <conditionalFormatting sqref="CF8:CH8">
    <cfRule type="expression" dxfId="78" priority="71">
      <formula>AND(NPEMT12&lt;&gt;"",$E8=1)</formula>
    </cfRule>
  </conditionalFormatting>
  <conditionalFormatting sqref="CM8:CO8">
    <cfRule type="expression" dxfId="77" priority="70">
      <formula>AND(NPEMT13&lt;&gt;"",$E8=1)</formula>
    </cfRule>
  </conditionalFormatting>
  <conditionalFormatting sqref="CT8:CV8">
    <cfRule type="expression" dxfId="76" priority="69">
      <formula>AND(NPEMT14&lt;&gt;"",$E8=1)</formula>
    </cfRule>
  </conditionalFormatting>
  <conditionalFormatting sqref="DA8:DC8">
    <cfRule type="expression" dxfId="75" priority="68">
      <formula>AND(NPEMT15&lt;&gt;"",$E8=1)</formula>
    </cfRule>
  </conditionalFormatting>
  <conditionalFormatting sqref="DH8:DJ8">
    <cfRule type="expression" dxfId="74" priority="67">
      <formula>AND(NPEMT16&lt;&gt;"",$E8=1)</formula>
    </cfRule>
  </conditionalFormatting>
  <conditionalFormatting sqref="DO8:DQ8">
    <cfRule type="expression" dxfId="73" priority="66">
      <formula>AND(NPEMT17&lt;&gt;"",$E8=1)</formula>
    </cfRule>
  </conditionalFormatting>
  <conditionalFormatting sqref="DV8:DX8">
    <cfRule type="expression" dxfId="72" priority="65">
      <formula>AND(NPEMT18&lt;&gt;"",$E8=1)</formula>
    </cfRule>
  </conditionalFormatting>
  <conditionalFormatting sqref="EC8:EE8">
    <cfRule type="expression" dxfId="71" priority="64">
      <formula>AND(NPEMT19&lt;&gt;"",$E8=1)</formula>
    </cfRule>
  </conditionalFormatting>
  <conditionalFormatting sqref="EJ8:EL8">
    <cfRule type="expression" dxfId="70" priority="63">
      <formula>AND(NPEMT20&lt;&gt;"",$E8=1)</formula>
    </cfRule>
  </conditionalFormatting>
  <conditionalFormatting sqref="EQ8:ES8">
    <cfRule type="expression" dxfId="69" priority="62">
      <formula>AND(NPEMA1&lt;&gt;"",$E8=1)</formula>
    </cfRule>
  </conditionalFormatting>
  <conditionalFormatting sqref="EX8:EZ8">
    <cfRule type="expression" dxfId="68" priority="61">
      <formula>AND(NPEMA2&lt;&gt;"",$E8=1)</formula>
    </cfRule>
  </conditionalFormatting>
  <conditionalFormatting sqref="FE8:FG8">
    <cfRule type="expression" dxfId="67" priority="60">
      <formula>AND(NPEMA3&lt;&gt;"",$E8=1)</formula>
    </cfRule>
  </conditionalFormatting>
  <conditionalFormatting sqref="FL8:FN8">
    <cfRule type="expression" dxfId="66" priority="59">
      <formula>AND(NPEMA4&lt;&gt;"",$E8=1)</formula>
    </cfRule>
  </conditionalFormatting>
  <conditionalFormatting sqref="FS8:FU8">
    <cfRule type="expression" dxfId="65" priority="58">
      <formula>AND(NPEMA5&lt;&gt;"",$E8=1)</formula>
    </cfRule>
  </conditionalFormatting>
  <conditionalFormatting sqref="FZ8:GB8">
    <cfRule type="expression" dxfId="64" priority="57">
      <formula>AND(NPEMA6&lt;&gt;"",$E8=1)</formula>
    </cfRule>
  </conditionalFormatting>
  <conditionalFormatting sqref="GG8:GI8">
    <cfRule type="expression" dxfId="63" priority="56">
      <formula>AND(NPEMA7&lt;&gt;"",$E8=1)</formula>
    </cfRule>
  </conditionalFormatting>
  <conditionalFormatting sqref="GN8:GP8">
    <cfRule type="expression" dxfId="62" priority="55">
      <formula>AND(NPEMA8&lt;&gt;"",$E8=1)</formula>
    </cfRule>
  </conditionalFormatting>
  <conditionalFormatting sqref="GU8:GW8">
    <cfRule type="expression" dxfId="61" priority="54">
      <formula>AND(NPEMA9&lt;&gt;"",$E8=1)</formula>
    </cfRule>
  </conditionalFormatting>
  <conditionalFormatting sqref="HB8:HD8">
    <cfRule type="expression" dxfId="60" priority="53">
      <formula>AND(NPEMA10&lt;&gt;"",$E8=1)</formula>
    </cfRule>
  </conditionalFormatting>
  <conditionalFormatting sqref="HI8:HK8">
    <cfRule type="expression" dxfId="59" priority="52">
      <formula>AND(NPEMA11&lt;&gt;"",$E8=1)</formula>
    </cfRule>
  </conditionalFormatting>
  <conditionalFormatting sqref="HP8:HR8">
    <cfRule type="expression" dxfId="58" priority="51">
      <formula>AND(NPEMA12&lt;&gt;"",$E8=1)</formula>
    </cfRule>
  </conditionalFormatting>
  <conditionalFormatting sqref="HW8:HY8">
    <cfRule type="expression" dxfId="57" priority="50">
      <formula>AND(NPEMA13&lt;&gt;"",$E8=1)</formula>
    </cfRule>
  </conditionalFormatting>
  <conditionalFormatting sqref="ID8:IF8">
    <cfRule type="expression" dxfId="56" priority="49">
      <formula>AND(NPEMA14&lt;&gt;"",$E8=1)</formula>
    </cfRule>
  </conditionalFormatting>
  <conditionalFormatting sqref="IK8:IM8">
    <cfRule type="expression" dxfId="55" priority="48">
      <formula>AND(NPEMA15&lt;&gt;"",$E8=1)</formula>
    </cfRule>
  </conditionalFormatting>
  <conditionalFormatting sqref="IR8:IT8">
    <cfRule type="expression" dxfId="54" priority="47">
      <formula>AND(NPEMA16&lt;&gt;"",$E8=1)</formula>
    </cfRule>
  </conditionalFormatting>
  <conditionalFormatting sqref="IY8:JA8">
    <cfRule type="expression" dxfId="53" priority="46">
      <formula>AND(NPEMA17&lt;&gt;"",$E8=1)</formula>
    </cfRule>
  </conditionalFormatting>
  <conditionalFormatting sqref="JF8:JH8">
    <cfRule type="expression" dxfId="52" priority="45">
      <formula>AND(NPEMA18&lt;&gt;"",$E8=1)</formula>
    </cfRule>
  </conditionalFormatting>
  <conditionalFormatting sqref="JM8:JO8">
    <cfRule type="expression" dxfId="51" priority="44">
      <formula>AND(NPEMA19&lt;&gt;"",$E8=1)</formula>
    </cfRule>
  </conditionalFormatting>
  <conditionalFormatting sqref="JT8:JV8">
    <cfRule type="expression" dxfId="50"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49" priority="40">
      <formula>AND(NPEMT1&lt;&gt;"",$E9=1)</formula>
    </cfRule>
  </conditionalFormatting>
  <conditionalFormatting sqref="N9:P507">
    <cfRule type="expression" dxfId="48" priority="39">
      <formula>AND(NPEMT2&lt;&gt;"",$E9=1)</formula>
    </cfRule>
  </conditionalFormatting>
  <conditionalFormatting sqref="U9:W507">
    <cfRule type="expression" dxfId="47" priority="38">
      <formula>AND(NPEMT3&lt;&gt;"",$E9=1)</formula>
    </cfRule>
  </conditionalFormatting>
  <conditionalFormatting sqref="AB9:AD507">
    <cfRule type="expression" dxfId="46" priority="37">
      <formula>AND(NPEMT4&lt;&gt;"",$E9=1)</formula>
    </cfRule>
  </conditionalFormatting>
  <conditionalFormatting sqref="AI9:AK507">
    <cfRule type="expression" dxfId="45" priority="36">
      <formula>AND(NPEMT5&lt;&gt;"",$E9=1)</formula>
    </cfRule>
  </conditionalFormatting>
  <conditionalFormatting sqref="AP9:AR507">
    <cfRule type="expression" dxfId="44" priority="35">
      <formula>AND(NPEMT6&lt;&gt;"",$E9=1)</formula>
    </cfRule>
  </conditionalFormatting>
  <conditionalFormatting sqref="AW9:AY507">
    <cfRule type="expression" dxfId="43" priority="34">
      <formula>AND(NPEMT7&lt;&gt;"",$E9=1)</formula>
    </cfRule>
  </conditionalFormatting>
  <conditionalFormatting sqref="BD9:BF507">
    <cfRule type="expression" dxfId="42" priority="33">
      <formula>AND(NPEMT8&lt;&gt;"",$E9=1)</formula>
    </cfRule>
  </conditionalFormatting>
  <conditionalFormatting sqref="BK9:BM507">
    <cfRule type="expression" dxfId="41" priority="32">
      <formula>AND(NPEMT9&lt;&gt;"",$E9=1)</formula>
    </cfRule>
  </conditionalFormatting>
  <conditionalFormatting sqref="BR9:BT507">
    <cfRule type="expression" dxfId="40" priority="31">
      <formula>AND(NPEMT10&lt;&gt;"",$E9=1)</formula>
    </cfRule>
  </conditionalFormatting>
  <conditionalFormatting sqref="BY9:CA507">
    <cfRule type="expression" dxfId="39" priority="30">
      <formula>AND(NPEMT11&lt;&gt;"",$E9=1)</formula>
    </cfRule>
  </conditionalFormatting>
  <conditionalFormatting sqref="CF9:CH507">
    <cfRule type="expression" dxfId="38" priority="29">
      <formula>AND(NPEMT12&lt;&gt;"",$E9=1)</formula>
    </cfRule>
  </conditionalFormatting>
  <conditionalFormatting sqref="CM9:CO507">
    <cfRule type="expression" dxfId="37" priority="28">
      <formula>AND(NPEMT13&lt;&gt;"",$E9=1)</formula>
    </cfRule>
  </conditionalFormatting>
  <conditionalFormatting sqref="CT9:CV507">
    <cfRule type="expression" dxfId="36" priority="27">
      <formula>AND(NPEMT14&lt;&gt;"",$E9=1)</formula>
    </cfRule>
  </conditionalFormatting>
  <conditionalFormatting sqref="DA9:DC507">
    <cfRule type="expression" dxfId="35" priority="26">
      <formula>AND(NPEMT15&lt;&gt;"",$E9=1)</formula>
    </cfRule>
  </conditionalFormatting>
  <conditionalFormatting sqref="DH9:DJ507">
    <cfRule type="expression" dxfId="34" priority="25">
      <formula>AND(NPEMT16&lt;&gt;"",$E9=1)</formula>
    </cfRule>
  </conditionalFormatting>
  <conditionalFormatting sqref="DO9:DQ507">
    <cfRule type="expression" dxfId="33" priority="24">
      <formula>AND(NPEMT17&lt;&gt;"",$E9=1)</formula>
    </cfRule>
  </conditionalFormatting>
  <conditionalFormatting sqref="DV9:DX507">
    <cfRule type="expression" dxfId="32" priority="23">
      <formula>AND(NPEMT18&lt;&gt;"",$E9=1)</formula>
    </cfRule>
  </conditionalFormatting>
  <conditionalFormatting sqref="EC9:EE507">
    <cfRule type="expression" dxfId="31" priority="22">
      <formula>AND(NPEMT19&lt;&gt;"",$E9=1)</formula>
    </cfRule>
  </conditionalFormatting>
  <conditionalFormatting sqref="EJ9:EL507">
    <cfRule type="expression" dxfId="30" priority="21">
      <formula>AND(NPEMT20&lt;&gt;"",$E9=1)</formula>
    </cfRule>
  </conditionalFormatting>
  <conditionalFormatting sqref="EQ9:ES507">
    <cfRule type="expression" dxfId="29" priority="20">
      <formula>AND(NPEMA1&lt;&gt;"",$E9=1)</formula>
    </cfRule>
  </conditionalFormatting>
  <conditionalFormatting sqref="EX9:EZ507">
    <cfRule type="expression" dxfId="28" priority="19">
      <formula>AND(NPEMA2&lt;&gt;"",$E9=1)</formula>
    </cfRule>
  </conditionalFormatting>
  <conditionalFormatting sqref="FE9:FG507">
    <cfRule type="expression" dxfId="27" priority="18">
      <formula>AND(NPEMA3&lt;&gt;"",$E9=1)</formula>
    </cfRule>
  </conditionalFormatting>
  <conditionalFormatting sqref="FL9:FN507">
    <cfRule type="expression" dxfId="26" priority="17">
      <formula>AND(NPEMA4&lt;&gt;"",$E9=1)</formula>
    </cfRule>
  </conditionalFormatting>
  <conditionalFormatting sqref="FS9:FU507">
    <cfRule type="expression" dxfId="25" priority="16">
      <formula>AND(NPEMA5&lt;&gt;"",$E9=1)</formula>
    </cfRule>
  </conditionalFormatting>
  <conditionalFormatting sqref="FZ9:GB507">
    <cfRule type="expression" dxfId="24" priority="15">
      <formula>AND(NPEMA6&lt;&gt;"",$E9=1)</formula>
    </cfRule>
  </conditionalFormatting>
  <conditionalFormatting sqref="GG9:GI507">
    <cfRule type="expression" dxfId="23" priority="14">
      <formula>AND(NPEMA7&lt;&gt;"",$E9=1)</formula>
    </cfRule>
  </conditionalFormatting>
  <conditionalFormatting sqref="GN9:GP507">
    <cfRule type="expression" dxfId="22" priority="13">
      <formula>AND(NPEMA8&lt;&gt;"",$E9=1)</formula>
    </cfRule>
  </conditionalFormatting>
  <conditionalFormatting sqref="GU9:GW507">
    <cfRule type="expression" dxfId="21" priority="12">
      <formula>AND(NPEMA9&lt;&gt;"",$E9=1)</formula>
    </cfRule>
  </conditionalFormatting>
  <conditionalFormatting sqref="HB9:HD507">
    <cfRule type="expression" dxfId="20" priority="11">
      <formula>AND(NPEMA10&lt;&gt;"",$E9=1)</formula>
    </cfRule>
  </conditionalFormatting>
  <conditionalFormatting sqref="HI9:HK507">
    <cfRule type="expression" dxfId="19" priority="10">
      <formula>AND(NPEMA11&lt;&gt;"",$E9=1)</formula>
    </cfRule>
  </conditionalFormatting>
  <conditionalFormatting sqref="HP9:HR507">
    <cfRule type="expression" dxfId="18" priority="9">
      <formula>AND(NPEMA12&lt;&gt;"",$E9=1)</formula>
    </cfRule>
  </conditionalFormatting>
  <conditionalFormatting sqref="HW9:HY507">
    <cfRule type="expression" dxfId="17" priority="8">
      <formula>AND(NPEMA13&lt;&gt;"",$E9=1)</formula>
    </cfRule>
  </conditionalFormatting>
  <conditionalFormatting sqref="ID9:IF507">
    <cfRule type="expression" dxfId="16" priority="7">
      <formula>AND(NPEMA14&lt;&gt;"",$E9=1)</formula>
    </cfRule>
  </conditionalFormatting>
  <conditionalFormatting sqref="IK9:IM507">
    <cfRule type="expression" dxfId="15" priority="6">
      <formula>AND(NPEMA15&lt;&gt;"",$E9=1)</formula>
    </cfRule>
  </conditionalFormatting>
  <conditionalFormatting sqref="IR9:IT507">
    <cfRule type="expression" dxfId="14" priority="5">
      <formula>AND(NPEMA16&lt;&gt;"",$E9=1)</formula>
    </cfRule>
  </conditionalFormatting>
  <conditionalFormatting sqref="IY9:JA507">
    <cfRule type="expression" dxfId="13" priority="4">
      <formula>AND(NPEMA17&lt;&gt;"",$E9=1)</formula>
    </cfRule>
  </conditionalFormatting>
  <conditionalFormatting sqref="JF9:JH507">
    <cfRule type="expression" dxfId="12" priority="3">
      <formula>AND(NPEMA18&lt;&gt;"",$E9=1)</formula>
    </cfRule>
  </conditionalFormatting>
  <conditionalFormatting sqref="JM9:JO507">
    <cfRule type="expression" dxfId="11" priority="2">
      <formula>AND(NPEMA19&lt;&gt;"",$E9=1)</formula>
    </cfRule>
  </conditionalFormatting>
  <conditionalFormatting sqref="JT9:JV507">
    <cfRule type="expression" dxfId="10"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F8" activePane="bottomRight" state="frozen"/>
      <selection pane="topRight" activeCell="F1" sqref="F1"/>
      <selection pane="bottomLeft" activeCell="A8" sqref="A8"/>
      <selection pane="bottomRight" activeCell="M8" sqref="M8:M127"/>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87" t="str">
        <f>IF(NAMAKUR="","",NAMAKUR)</f>
        <v/>
      </c>
      <c r="D2" s="188"/>
      <c r="E2" s="188"/>
      <c r="F2" s="188"/>
      <c r="G2" s="189"/>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90" t="str">
        <f>IF(OR(Main!I3="",Main!L3=""),"",CONCATENATE("S",SEM," / ",TAHUN))</f>
        <v>S2 DVM / 2017</v>
      </c>
      <c r="D4" s="212"/>
      <c r="E4" s="191"/>
      <c r="F4" s="41"/>
      <c r="G4" s="40"/>
      <c r="H4" s="37"/>
      <c r="I4" s="37"/>
      <c r="J4" s="37"/>
      <c r="K4" s="37"/>
      <c r="L4" s="37"/>
    </row>
    <row r="5" spans="1:184" ht="5.0999999999999996" customHeight="1" thickBot="1" x14ac:dyDescent="0.3"/>
    <row r="6" spans="1:184" ht="5.0999999999999996" hidden="1" customHeight="1" x14ac:dyDescent="0.3"/>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49" t="str">
        <f>IF(J7="","","PB AMALI (100)")</f>
        <v/>
      </c>
      <c r="M7" s="45" t="str">
        <f>IF(NISBAHPAT="","","PA TEORI MENTAH (100)")</f>
        <v/>
      </c>
      <c r="N7" s="153"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ABDUL RAHMAN AIMAN BIN SHAPRY</v>
      </c>
      <c r="C8" s="32" t="str">
        <f>IF(FIN!C8="","",FIN!C8)</f>
        <v>3ETE</v>
      </c>
      <c r="D8" s="32">
        <f>IF(FIN!D8="","",FIN!D8)</f>
        <v>990304085273</v>
      </c>
      <c r="E8" s="32" t="str">
        <f>IF(FIN!E8="","",FIN!E8)</f>
        <v>K591DETE001</v>
      </c>
      <c r="F8" s="32" t="str">
        <f>IF(FIN!F8="","",FIN!F8)</f>
        <v>ETE</v>
      </c>
      <c r="G8" s="32">
        <f>IF(FIN!J8="","",FIN!J8)</f>
        <v>1</v>
      </c>
      <c r="H8" s="36" t="str">
        <f>IF(PB!F8="","",PB!F8)</f>
        <v/>
      </c>
      <c r="I8" s="71" t="str">
        <f>PB!KA8</f>
        <v/>
      </c>
      <c r="J8" s="167" t="str">
        <f>PB!KB8</f>
        <v/>
      </c>
      <c r="K8" s="32" t="str">
        <f t="shared" ref="K8" si="0">IF(I8="","",I8*100/NISBAHPBT)</f>
        <v/>
      </c>
      <c r="L8" s="150" t="str">
        <f t="shared" ref="L8" si="1">IF(J8="","",J8*100/NISBAHPBA)</f>
        <v/>
      </c>
      <c r="M8" s="154"/>
      <c r="N8" s="155"/>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ABDULLAH ASYRAF BIN ABDUL RAHMAN</v>
      </c>
      <c r="C9" s="25" t="str">
        <f>IF(FIN!C9="","",FIN!C9)</f>
        <v>3ETE</v>
      </c>
      <c r="D9" s="25">
        <f>IF(FIN!D9="","",FIN!D9)</f>
        <v>991002065343</v>
      </c>
      <c r="E9" s="25" t="str">
        <f>IF(FIN!E9="","",FIN!E9)</f>
        <v>K591DETE002</v>
      </c>
      <c r="F9" s="25" t="str">
        <f>IF(FIN!F9="","",FIN!F9)</f>
        <v>ETE</v>
      </c>
      <c r="G9" s="25">
        <f>IF(FIN!J9="","",FIN!J9)</f>
        <v>1</v>
      </c>
      <c r="H9" s="80" t="str">
        <f>IF(PB!F9="","",PB!F9)</f>
        <v/>
      </c>
      <c r="I9" s="72" t="str">
        <f>IF(NISBAHPBT="","",PB!KA9)</f>
        <v/>
      </c>
      <c r="J9" s="72" t="str">
        <f>IF(NISBAHPBA="","",PB!KB9)</f>
        <v/>
      </c>
      <c r="K9" s="25" t="str">
        <f t="shared" ref="K9:K72" si="6">IF(I9="","",I9*100/NISBAHPBT)</f>
        <v/>
      </c>
      <c r="L9" s="151" t="str">
        <f t="shared" ref="L9:L72" si="7">IF(J9="","",J9*100/NISBAHPBA)</f>
        <v/>
      </c>
      <c r="M9" s="154"/>
      <c r="N9" s="155"/>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AHMAD NASRUL RAMADHAN BIN BADRUL HISAM</v>
      </c>
      <c r="C10" s="25" t="str">
        <f>IF(FIN!C10="","",FIN!C10)</f>
        <v>3ETE</v>
      </c>
      <c r="D10" s="25">
        <f>IF(FIN!D10="","",FIN!D10)</f>
        <v>990116066163</v>
      </c>
      <c r="E10" s="25" t="str">
        <f>IF(FIN!E10="","",FIN!E10)</f>
        <v>K591DETE003</v>
      </c>
      <c r="F10" s="25" t="str">
        <f>IF(FIN!F10="","",FIN!F10)</f>
        <v>ETE</v>
      </c>
      <c r="G10" s="25">
        <f>IF(FIN!J10="","",FIN!J10)</f>
        <v>1</v>
      </c>
      <c r="H10" s="80" t="str">
        <f>IF(PB!F10="","",PB!F10)</f>
        <v/>
      </c>
      <c r="I10" s="72" t="str">
        <f>IF(NISBAHPBT="","",PB!KA10)</f>
        <v/>
      </c>
      <c r="J10" s="72" t="str">
        <f>IF(NISBAHPBA="","",PB!KB10)</f>
        <v/>
      </c>
      <c r="K10" s="25" t="str">
        <f t="shared" si="6"/>
        <v/>
      </c>
      <c r="L10" s="151" t="str">
        <f t="shared" si="7"/>
        <v/>
      </c>
      <c r="M10" s="154"/>
      <c r="N10" s="155"/>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AHMAD SYAKIR BIN ISMAIL</v>
      </c>
      <c r="C11" s="25" t="str">
        <f>IF(FIN!C11="","",FIN!C11)</f>
        <v>3ETE</v>
      </c>
      <c r="D11" s="25">
        <f>IF(FIN!D11="","",FIN!D11)</f>
        <v>991007065393</v>
      </c>
      <c r="E11" s="25" t="str">
        <f>IF(FIN!E11="","",FIN!E11)</f>
        <v>K591DETE004</v>
      </c>
      <c r="F11" s="25" t="str">
        <f>IF(FIN!F11="","",FIN!F11)</f>
        <v>ETE</v>
      </c>
      <c r="G11" s="25">
        <f>IF(FIN!J11="","",FIN!J11)</f>
        <v>1</v>
      </c>
      <c r="H11" s="80" t="str">
        <f>IF(PB!F11="","",PB!F11)</f>
        <v/>
      </c>
      <c r="I11" s="72" t="str">
        <f>IF(NISBAHPBT="","",PB!KA11)</f>
        <v/>
      </c>
      <c r="J11" s="72" t="str">
        <f>IF(NISBAHPBA="","",PB!KB11)</f>
        <v/>
      </c>
      <c r="K11" s="25" t="str">
        <f t="shared" si="6"/>
        <v/>
      </c>
      <c r="L11" s="151" t="str">
        <f t="shared" si="7"/>
        <v/>
      </c>
      <c r="M11" s="154"/>
      <c r="N11" s="155"/>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FURQAN AMIN BIN HUSSAINI</v>
      </c>
      <c r="C12" s="25" t="str">
        <f>IF(FIN!C12="","",FIN!C12)</f>
        <v>3ETE</v>
      </c>
      <c r="D12" s="25">
        <f>IF(FIN!D12="","",FIN!D12)</f>
        <v>990929065117</v>
      </c>
      <c r="E12" s="25" t="str">
        <f>IF(FIN!E12="","",FIN!E12)</f>
        <v>K591DETE006</v>
      </c>
      <c r="F12" s="25" t="str">
        <f>IF(FIN!F12="","",FIN!F12)</f>
        <v>ETE</v>
      </c>
      <c r="G12" s="25">
        <f>IF(FIN!J12="","",FIN!J12)</f>
        <v>0</v>
      </c>
      <c r="H12" s="80" t="str">
        <f>IF(PB!F12="","",PB!F12)</f>
        <v/>
      </c>
      <c r="I12" s="72" t="str">
        <f>IF(NISBAHPBT="","",PB!KA12)</f>
        <v/>
      </c>
      <c r="J12" s="72" t="str">
        <f>IF(NISBAHPBA="","",PB!KB12)</f>
        <v/>
      </c>
      <c r="K12" s="25" t="str">
        <f t="shared" si="6"/>
        <v/>
      </c>
      <c r="L12" s="151" t="str">
        <f t="shared" si="7"/>
        <v/>
      </c>
      <c r="M12" s="154"/>
      <c r="N12" s="155"/>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HAZIM MUSTAQIM BIN SALLEHUDIN</v>
      </c>
      <c r="C13" s="25" t="str">
        <f>IF(FIN!C13="","",FIN!C13)</f>
        <v>3ETE</v>
      </c>
      <c r="D13" s="25">
        <f>IF(FIN!D13="","",FIN!D13)</f>
        <v>990429065831</v>
      </c>
      <c r="E13" s="25" t="str">
        <f>IF(FIN!E13="","",FIN!E13)</f>
        <v>K591DETE007</v>
      </c>
      <c r="F13" s="25" t="str">
        <f>IF(FIN!F13="","",FIN!F13)</f>
        <v>ETE</v>
      </c>
      <c r="G13" s="25">
        <f>IF(FIN!J13="","",FIN!J13)</f>
        <v>1</v>
      </c>
      <c r="H13" s="80" t="str">
        <f>IF(PB!F13="","",PB!F13)</f>
        <v/>
      </c>
      <c r="I13" s="72" t="str">
        <f>IF(NISBAHPBT="","",PB!KA13)</f>
        <v/>
      </c>
      <c r="J13" s="72" t="str">
        <f>IF(NISBAHPBA="","",PB!KB13)</f>
        <v/>
      </c>
      <c r="K13" s="25" t="str">
        <f t="shared" si="6"/>
        <v/>
      </c>
      <c r="L13" s="151" t="str">
        <f t="shared" si="7"/>
        <v/>
      </c>
      <c r="M13" s="154"/>
      <c r="N13" s="155"/>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MUHAMAD ADIB BIN ZAINAL AHMAD</v>
      </c>
      <c r="C14" s="25" t="str">
        <f>IF(FIN!C14="","",FIN!C14)</f>
        <v>3ETE</v>
      </c>
      <c r="D14" s="25">
        <f>IF(FIN!D14="","",FIN!D14)</f>
        <v>991003065281</v>
      </c>
      <c r="E14" s="25" t="str">
        <f>IF(FIN!E14="","",FIN!E14)</f>
        <v>K591DETE008</v>
      </c>
      <c r="F14" s="25" t="str">
        <f>IF(FIN!F14="","",FIN!F14)</f>
        <v>ETE</v>
      </c>
      <c r="G14" s="25">
        <f>IF(FIN!J14="","",FIN!J14)</f>
        <v>1</v>
      </c>
      <c r="H14" s="80" t="str">
        <f>IF(PB!F14="","",PB!F14)</f>
        <v/>
      </c>
      <c r="I14" s="72" t="str">
        <f>IF(NISBAHPBT="","",PB!KA14)</f>
        <v/>
      </c>
      <c r="J14" s="72" t="str">
        <f>IF(NISBAHPBA="","",PB!KB14)</f>
        <v/>
      </c>
      <c r="K14" s="25" t="str">
        <f t="shared" si="6"/>
        <v/>
      </c>
      <c r="L14" s="151" t="str">
        <f t="shared" si="7"/>
        <v/>
      </c>
      <c r="M14" s="154"/>
      <c r="N14" s="155"/>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MUHAMMAD AFIQ ASYRAF BIN NAZRI</v>
      </c>
      <c r="C15" s="25" t="str">
        <f>IF(FIN!C15="","",FIN!C15)</f>
        <v>3ETE</v>
      </c>
      <c r="D15" s="25">
        <f>IF(FIN!D15="","",FIN!D15)</f>
        <v>990504066093</v>
      </c>
      <c r="E15" s="25" t="str">
        <f>IF(FIN!E15="","",FIN!E15)</f>
        <v>K591DETE009</v>
      </c>
      <c r="F15" s="25" t="str">
        <f>IF(FIN!F15="","",FIN!F15)</f>
        <v>ETE</v>
      </c>
      <c r="G15" s="25">
        <f>IF(FIN!J15="","",FIN!J15)</f>
        <v>1</v>
      </c>
      <c r="H15" s="80" t="str">
        <f>IF(PB!F15="","",PB!F15)</f>
        <v/>
      </c>
      <c r="I15" s="72" t="str">
        <f>IF(NISBAHPBT="","",PB!KA15)</f>
        <v/>
      </c>
      <c r="J15" s="72" t="str">
        <f>IF(NISBAHPBA="","",PB!KB15)</f>
        <v/>
      </c>
      <c r="K15" s="25" t="str">
        <f t="shared" si="6"/>
        <v/>
      </c>
      <c r="L15" s="151" t="str">
        <f t="shared" si="7"/>
        <v/>
      </c>
      <c r="M15" s="154"/>
      <c r="N15" s="155"/>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MUHAMMAD HAFIZ BIN MAD GARET</v>
      </c>
      <c r="C16" s="25" t="str">
        <f>IF(FIN!C16="","",FIN!C16)</f>
        <v>3ETE</v>
      </c>
      <c r="D16" s="25">
        <f>IF(FIN!D16="","",FIN!D16)</f>
        <v>990807066859</v>
      </c>
      <c r="E16" s="25" t="str">
        <f>IF(FIN!E16="","",FIN!E16)</f>
        <v>K591DETE010</v>
      </c>
      <c r="F16" s="25" t="str">
        <f>IF(FIN!F16="","",FIN!F16)</f>
        <v>ETE</v>
      </c>
      <c r="G16" s="25">
        <f>IF(FIN!J16="","",FIN!J16)</f>
        <v>1</v>
      </c>
      <c r="H16" s="80" t="str">
        <f>IF(PB!F16="","",PB!F16)</f>
        <v/>
      </c>
      <c r="I16" s="72" t="str">
        <f>IF(NISBAHPBT="","",PB!KA16)</f>
        <v/>
      </c>
      <c r="J16" s="72" t="str">
        <f>IF(NISBAHPBA="","",PB!KB16)</f>
        <v/>
      </c>
      <c r="K16" s="25" t="str">
        <f t="shared" si="6"/>
        <v/>
      </c>
      <c r="L16" s="151" t="str">
        <f t="shared" si="7"/>
        <v/>
      </c>
      <c r="M16" s="154"/>
      <c r="N16" s="155"/>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NAZRUL ARIF BIN JASNI</v>
      </c>
      <c r="C17" s="25" t="str">
        <f>IF(FIN!C17="","",FIN!C17)</f>
        <v>3ETE</v>
      </c>
      <c r="D17" s="25">
        <f>IF(FIN!D17="","",FIN!D17)</f>
        <v>991215065371</v>
      </c>
      <c r="E17" s="25" t="str">
        <f>IF(FIN!E17="","",FIN!E17)</f>
        <v>K591DETE011</v>
      </c>
      <c r="F17" s="25" t="str">
        <f>IF(FIN!F17="","",FIN!F17)</f>
        <v>ETE</v>
      </c>
      <c r="G17" s="25">
        <f>IF(FIN!J17="","",FIN!J17)</f>
        <v>1</v>
      </c>
      <c r="H17" s="80" t="str">
        <f>IF(PB!F17="","",PB!F17)</f>
        <v/>
      </c>
      <c r="I17" s="72" t="str">
        <f>IF(NISBAHPBT="","",PB!KA17)</f>
        <v/>
      </c>
      <c r="J17" s="72" t="str">
        <f>IF(NISBAHPBA="","",PB!KB17)</f>
        <v/>
      </c>
      <c r="K17" s="25" t="str">
        <f t="shared" si="6"/>
        <v/>
      </c>
      <c r="L17" s="151" t="str">
        <f t="shared" si="7"/>
        <v/>
      </c>
      <c r="M17" s="154"/>
      <c r="N17" s="155"/>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NAQIUDDIN SALIHIN BIN HAMLY AZHAR</v>
      </c>
      <c r="C18" s="25" t="str">
        <f>IF(FIN!C18="","",FIN!C18)</f>
        <v>3ETE</v>
      </c>
      <c r="D18" s="25">
        <f>IF(FIN!D18="","",FIN!D18)</f>
        <v>990306065719</v>
      </c>
      <c r="E18" s="25" t="str">
        <f>IF(FIN!E18="","",FIN!E18)</f>
        <v>K591DETE012</v>
      </c>
      <c r="F18" s="25" t="str">
        <f>IF(FIN!F18="","",FIN!F18)</f>
        <v>ETE</v>
      </c>
      <c r="G18" s="25">
        <f>IF(FIN!J18="","",FIN!J18)</f>
        <v>1</v>
      </c>
      <c r="H18" s="80" t="str">
        <f>IF(PB!F18="","",PB!F18)</f>
        <v/>
      </c>
      <c r="I18" s="72" t="str">
        <f>IF(NISBAHPBT="","",PB!KA18)</f>
        <v/>
      </c>
      <c r="J18" s="72" t="str">
        <f>IF(NISBAHPBA="","",PB!KB18)</f>
        <v/>
      </c>
      <c r="K18" s="25" t="str">
        <f t="shared" si="6"/>
        <v/>
      </c>
      <c r="L18" s="151" t="str">
        <f t="shared" si="7"/>
        <v/>
      </c>
      <c r="M18" s="154"/>
      <c r="N18" s="155"/>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NAZIRUL AKID BIN MOHD KAMARUL HAFIZI</v>
      </c>
      <c r="C19" s="25" t="str">
        <f>IF(FIN!C19="","",FIN!C19)</f>
        <v>3ETE</v>
      </c>
      <c r="D19" s="25">
        <f>IF(FIN!D19="","",FIN!D19)</f>
        <v>990609036747</v>
      </c>
      <c r="E19" s="25" t="str">
        <f>IF(FIN!E19="","",FIN!E19)</f>
        <v>K591DETE013</v>
      </c>
      <c r="F19" s="25" t="str">
        <f>IF(FIN!F19="","",FIN!F19)</f>
        <v>ETE</v>
      </c>
      <c r="G19" s="25">
        <f>IF(FIN!J19="","",FIN!J19)</f>
        <v>1</v>
      </c>
      <c r="H19" s="80" t="str">
        <f>IF(PB!F19="","",PB!F19)</f>
        <v/>
      </c>
      <c r="I19" s="72" t="str">
        <f>IF(NISBAHPBT="","",PB!KA19)</f>
        <v/>
      </c>
      <c r="J19" s="72" t="str">
        <f>IF(NISBAHPBA="","",PB!KB19)</f>
        <v/>
      </c>
      <c r="K19" s="25" t="str">
        <f t="shared" si="6"/>
        <v/>
      </c>
      <c r="L19" s="151" t="str">
        <f t="shared" si="7"/>
        <v/>
      </c>
      <c r="M19" s="154"/>
      <c r="N19" s="155"/>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NOOR ASHIKIN BINTI MUJIONO</v>
      </c>
      <c r="C20" s="25" t="str">
        <f>IF(FIN!C20="","",FIN!C20)</f>
        <v>3ETE</v>
      </c>
      <c r="D20" s="25">
        <f>IF(FIN!D20="","",FIN!D20)</f>
        <v>990207065166</v>
      </c>
      <c r="E20" s="25" t="str">
        <f>IF(FIN!E20="","",FIN!E20)</f>
        <v>K591DETE014</v>
      </c>
      <c r="F20" s="25" t="str">
        <f>IF(FIN!F20="","",FIN!F20)</f>
        <v>ETE</v>
      </c>
      <c r="G20" s="25">
        <f>IF(FIN!J20="","",FIN!J20)</f>
        <v>1</v>
      </c>
      <c r="H20" s="80" t="str">
        <f>IF(PB!F20="","",PB!F20)</f>
        <v/>
      </c>
      <c r="I20" s="72" t="str">
        <f>IF(NISBAHPBT="","",PB!KA20)</f>
        <v/>
      </c>
      <c r="J20" s="72" t="str">
        <f>IF(NISBAHPBA="","",PB!KB20)</f>
        <v/>
      </c>
      <c r="K20" s="25" t="str">
        <f t="shared" si="6"/>
        <v/>
      </c>
      <c r="L20" s="151" t="str">
        <f t="shared" si="7"/>
        <v/>
      </c>
      <c r="M20" s="154"/>
      <c r="N20" s="155"/>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NOR AZIATUL AZLIN BINTI AZHAR</v>
      </c>
      <c r="C21" s="25" t="str">
        <f>IF(FIN!C21="","",FIN!C21)</f>
        <v>3ETE</v>
      </c>
      <c r="D21" s="25">
        <f>IF(FIN!D21="","",FIN!D21)</f>
        <v>991023065254</v>
      </c>
      <c r="E21" s="25" t="str">
        <f>IF(FIN!E21="","",FIN!E21)</f>
        <v>K591DETE015</v>
      </c>
      <c r="F21" s="25" t="str">
        <f>IF(FIN!F21="","",FIN!F21)</f>
        <v>ETE</v>
      </c>
      <c r="G21" s="25">
        <f>IF(FIN!J21="","",FIN!J21)</f>
        <v>1</v>
      </c>
      <c r="H21" s="80" t="str">
        <f>IF(PB!F21="","",PB!F21)</f>
        <v/>
      </c>
      <c r="I21" s="72" t="str">
        <f>IF(NISBAHPBT="","",PB!KA21)</f>
        <v/>
      </c>
      <c r="J21" s="72" t="str">
        <f>IF(NISBAHPBA="","",PB!KB21)</f>
        <v/>
      </c>
      <c r="K21" s="25" t="str">
        <f t="shared" si="6"/>
        <v/>
      </c>
      <c r="L21" s="151" t="str">
        <f t="shared" si="7"/>
        <v/>
      </c>
      <c r="M21" s="154"/>
      <c r="N21" s="155"/>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NUR ALLYA SYAIDA BINTI MOHD ZULKEFLI</v>
      </c>
      <c r="C22" s="25" t="str">
        <f>IF(FIN!C22="","",FIN!C22)</f>
        <v>3ETE</v>
      </c>
      <c r="D22" s="25">
        <f>IF(FIN!D22="","",FIN!D22)</f>
        <v>990618036298</v>
      </c>
      <c r="E22" s="25" t="str">
        <f>IF(FIN!E22="","",FIN!E22)</f>
        <v>K591DETE017</v>
      </c>
      <c r="F22" s="25" t="str">
        <f>IF(FIN!F22="","",FIN!F22)</f>
        <v>ETE</v>
      </c>
      <c r="G22" s="25">
        <f>IF(FIN!J22="","",FIN!J22)</f>
        <v>1</v>
      </c>
      <c r="H22" s="80" t="str">
        <f>IF(PB!F22="","",PB!F22)</f>
        <v/>
      </c>
      <c r="I22" s="72" t="str">
        <f>IF(NISBAHPBT="","",PB!KA22)</f>
        <v/>
      </c>
      <c r="J22" s="72" t="str">
        <f>IF(NISBAHPBA="","",PB!KB22)</f>
        <v/>
      </c>
      <c r="K22" s="25" t="str">
        <f t="shared" si="6"/>
        <v/>
      </c>
      <c r="L22" s="151" t="str">
        <f t="shared" si="7"/>
        <v/>
      </c>
      <c r="M22" s="154"/>
      <c r="N22" s="155"/>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NUR MAISYARAH BINTI ISMAIL</v>
      </c>
      <c r="C23" s="25" t="str">
        <f>IF(FIN!C23="","",FIN!C23)</f>
        <v>3ETE</v>
      </c>
      <c r="D23" s="25">
        <f>IF(FIN!D23="","",FIN!D23)</f>
        <v>990121065122</v>
      </c>
      <c r="E23" s="25" t="str">
        <f>IF(FIN!E23="","",FIN!E23)</f>
        <v>K591DETE019</v>
      </c>
      <c r="F23" s="25" t="str">
        <f>IF(FIN!F23="","",FIN!F23)</f>
        <v>ETE</v>
      </c>
      <c r="G23" s="25">
        <f>IF(FIN!J23="","",FIN!J23)</f>
        <v>1</v>
      </c>
      <c r="H23" s="80" t="str">
        <f>IF(PB!F23="","",PB!F23)</f>
        <v/>
      </c>
      <c r="I23" s="72" t="str">
        <f>IF(NISBAHPBT="","",PB!KA23)</f>
        <v/>
      </c>
      <c r="J23" s="72" t="str">
        <f>IF(NISBAHPBA="","",PB!KB23)</f>
        <v/>
      </c>
      <c r="K23" s="25" t="str">
        <f t="shared" si="6"/>
        <v/>
      </c>
      <c r="L23" s="151" t="str">
        <f t="shared" si="7"/>
        <v/>
      </c>
      <c r="M23" s="154"/>
      <c r="N23" s="155"/>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NURHIDAYAH BINTI MOHD FAUZI</v>
      </c>
      <c r="C24" s="25" t="str">
        <f>IF(FIN!C24="","",FIN!C24)</f>
        <v>3ETE</v>
      </c>
      <c r="D24" s="25">
        <f>IF(FIN!D24="","",FIN!D24)</f>
        <v>990325145810</v>
      </c>
      <c r="E24" s="25" t="str">
        <f>IF(FIN!E24="","",FIN!E24)</f>
        <v>K591DETE021</v>
      </c>
      <c r="F24" s="25" t="str">
        <f>IF(FIN!F24="","",FIN!F24)</f>
        <v>ETE</v>
      </c>
      <c r="G24" s="25">
        <f>IF(FIN!J24="","",FIN!J24)</f>
        <v>1</v>
      </c>
      <c r="H24" s="80" t="str">
        <f>IF(PB!F24="","",PB!F24)</f>
        <v/>
      </c>
      <c r="I24" s="72" t="str">
        <f>IF(NISBAHPBT="","",PB!KA24)</f>
        <v/>
      </c>
      <c r="J24" s="72" t="str">
        <f>IF(NISBAHPBA="","",PB!KB24)</f>
        <v/>
      </c>
      <c r="K24" s="25" t="str">
        <f t="shared" si="6"/>
        <v/>
      </c>
      <c r="L24" s="151" t="str">
        <f t="shared" si="7"/>
        <v/>
      </c>
      <c r="M24" s="154"/>
      <c r="N24" s="155"/>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SHAHZERIN IZZANI BIN ROSLI</v>
      </c>
      <c r="C25" s="25" t="str">
        <f>IF(FIN!C25="","",FIN!C25)</f>
        <v>3ETE</v>
      </c>
      <c r="D25" s="25">
        <f>IF(FIN!D25="","",FIN!D25)</f>
        <v>990605045507</v>
      </c>
      <c r="E25" s="25" t="str">
        <f>IF(FIN!E25="","",FIN!E25)</f>
        <v>K591DETE022</v>
      </c>
      <c r="F25" s="25" t="str">
        <f>IF(FIN!F25="","",FIN!F25)</f>
        <v>ETE</v>
      </c>
      <c r="G25" s="25">
        <f>IF(FIN!J25="","",FIN!J25)</f>
        <v>1</v>
      </c>
      <c r="H25" s="80" t="str">
        <f>IF(PB!F25="","",PB!F25)</f>
        <v/>
      </c>
      <c r="I25" s="72" t="str">
        <f>IF(NISBAHPBT="","",PB!KA25)</f>
        <v/>
      </c>
      <c r="J25" s="72" t="str">
        <f>IF(NISBAHPBA="","",PB!KB25)</f>
        <v/>
      </c>
      <c r="K25" s="25" t="str">
        <f t="shared" si="6"/>
        <v/>
      </c>
      <c r="L25" s="151" t="str">
        <f t="shared" si="7"/>
        <v/>
      </c>
      <c r="M25" s="154"/>
      <c r="N25" s="155"/>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TUAN NUR AISYAH BINTI TUAN MOHAMAD ZAIDI</v>
      </c>
      <c r="C26" s="25" t="str">
        <f>IF(FIN!C26="","",FIN!C26)</f>
        <v>3ETE</v>
      </c>
      <c r="D26" s="25">
        <f>IF(FIN!D26="","",FIN!D26)</f>
        <v>990720145458</v>
      </c>
      <c r="E26" s="25" t="str">
        <f>IF(FIN!E26="","",FIN!E26)</f>
        <v>K591DETE023</v>
      </c>
      <c r="F26" s="25" t="str">
        <f>IF(FIN!F26="","",FIN!F26)</f>
        <v>ETE</v>
      </c>
      <c r="G26" s="25">
        <f>IF(FIN!J26="","",FIN!J26)</f>
        <v>1</v>
      </c>
      <c r="H26" s="80" t="str">
        <f>IF(PB!F26="","",PB!F26)</f>
        <v/>
      </c>
      <c r="I26" s="72" t="str">
        <f>IF(NISBAHPBT="","",PB!KA26)</f>
        <v/>
      </c>
      <c r="J26" s="72" t="str">
        <f>IF(NISBAHPBA="","",PB!KB26)</f>
        <v/>
      </c>
      <c r="K26" s="25" t="str">
        <f t="shared" si="6"/>
        <v/>
      </c>
      <c r="L26" s="151" t="str">
        <f t="shared" si="7"/>
        <v/>
      </c>
      <c r="M26" s="154"/>
      <c r="N26" s="155"/>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WAN MUHAMMAD HANAFIE BIN WAN NOR AZMAN</v>
      </c>
      <c r="C27" s="25" t="str">
        <f>IF(FIN!C27="","",FIN!C27)</f>
        <v>3ETE</v>
      </c>
      <c r="D27" s="25">
        <f>IF(FIN!D27="","",FIN!D27)</f>
        <v>991003065337</v>
      </c>
      <c r="E27" s="25" t="str">
        <f>IF(FIN!E27="","",FIN!E27)</f>
        <v>K591DETE024</v>
      </c>
      <c r="F27" s="25" t="str">
        <f>IF(FIN!F27="","",FIN!F27)</f>
        <v>ETE</v>
      </c>
      <c r="G27" s="25">
        <f>IF(FIN!J27="","",FIN!J27)</f>
        <v>1</v>
      </c>
      <c r="H27" s="80" t="str">
        <f>IF(PB!F27="","",PB!F27)</f>
        <v/>
      </c>
      <c r="I27" s="72" t="str">
        <f>IF(NISBAHPBT="","",PB!KA27)</f>
        <v/>
      </c>
      <c r="J27" s="72" t="str">
        <f>IF(NISBAHPBA="","",PB!KB27)</f>
        <v/>
      </c>
      <c r="K27" s="25" t="str">
        <f t="shared" si="6"/>
        <v/>
      </c>
      <c r="L27" s="151" t="str">
        <f t="shared" si="7"/>
        <v/>
      </c>
      <c r="M27" s="154"/>
      <c r="N27" s="155"/>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WAN MUHAMMAD IZHAM BIN WAN HASNAN</v>
      </c>
      <c r="C28" s="25" t="str">
        <f>IF(FIN!C28="","",FIN!C28)</f>
        <v>3ETE</v>
      </c>
      <c r="D28" s="25">
        <f>IF(FIN!D28="","",FIN!D28)</f>
        <v>990425065797</v>
      </c>
      <c r="E28" s="25" t="str">
        <f>IF(FIN!E28="","",FIN!E28)</f>
        <v>K591DETE025</v>
      </c>
      <c r="F28" s="25" t="str">
        <f>IF(FIN!F28="","",FIN!F28)</f>
        <v>ETE</v>
      </c>
      <c r="G28" s="25">
        <f>IF(FIN!J28="","",FIN!J28)</f>
        <v>1</v>
      </c>
      <c r="H28" s="80" t="str">
        <f>IF(PB!F28="","",PB!F28)</f>
        <v/>
      </c>
      <c r="I28" s="72" t="str">
        <f>IF(NISBAHPBT="","",PB!KA28)</f>
        <v/>
      </c>
      <c r="J28" s="72" t="str">
        <f>IF(NISBAHPBA="","",PB!KB28)</f>
        <v/>
      </c>
      <c r="K28" s="25" t="str">
        <f t="shared" si="6"/>
        <v/>
      </c>
      <c r="L28" s="151" t="str">
        <f t="shared" si="7"/>
        <v/>
      </c>
      <c r="M28" s="154"/>
      <c r="N28" s="155"/>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ADAM SAFAWI BIN AMIRULDIN</v>
      </c>
      <c r="C29" s="25" t="str">
        <f>IF(FIN!C29="","",FIN!C29)</f>
        <v>3ETN</v>
      </c>
      <c r="D29" s="25">
        <f>IF(FIN!D29="","",FIN!D29)</f>
        <v>991222065177</v>
      </c>
      <c r="E29" s="25" t="str">
        <f>IF(FIN!E29="","",FIN!E29)</f>
        <v>K591DETN001</v>
      </c>
      <c r="F29" s="25" t="str">
        <f>IF(FIN!F29="","",FIN!F29)</f>
        <v>ETN</v>
      </c>
      <c r="G29" s="25">
        <f>IF(FIN!J29="","",FIN!J29)</f>
        <v>1</v>
      </c>
      <c r="H29" s="80" t="str">
        <f>IF(PB!F29="","",PB!F29)</f>
        <v/>
      </c>
      <c r="I29" s="72" t="str">
        <f>IF(NISBAHPBT="","",PB!KA29)</f>
        <v/>
      </c>
      <c r="J29" s="72" t="str">
        <f>IF(NISBAHPBA="","",PB!KB29)</f>
        <v/>
      </c>
      <c r="K29" s="25" t="str">
        <f t="shared" si="6"/>
        <v/>
      </c>
      <c r="L29" s="151" t="str">
        <f t="shared" si="7"/>
        <v/>
      </c>
      <c r="M29" s="154"/>
      <c r="N29" s="155"/>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IZZIANA NAZIRA BINTI SHAMSURI</v>
      </c>
      <c r="C30" s="25" t="str">
        <f>IF(FIN!C30="","",FIN!C30)</f>
        <v>3ETN</v>
      </c>
      <c r="D30" s="25">
        <f>IF(FIN!D30="","",FIN!D30)</f>
        <v>990707065832</v>
      </c>
      <c r="E30" s="25" t="str">
        <f>IF(FIN!E30="","",FIN!E30)</f>
        <v>K591DETN002</v>
      </c>
      <c r="F30" s="25" t="str">
        <f>IF(FIN!F30="","",FIN!F30)</f>
        <v>ETN</v>
      </c>
      <c r="G30" s="25">
        <f>IF(FIN!J30="","",FIN!J30)</f>
        <v>1</v>
      </c>
      <c r="H30" s="80" t="str">
        <f>IF(PB!F30="","",PB!F30)</f>
        <v/>
      </c>
      <c r="I30" s="72" t="str">
        <f>IF(NISBAHPBT="","",PB!KA30)</f>
        <v/>
      </c>
      <c r="J30" s="72" t="str">
        <f>IF(NISBAHPBA="","",PB!KB30)</f>
        <v/>
      </c>
      <c r="K30" s="25" t="str">
        <f t="shared" si="6"/>
        <v/>
      </c>
      <c r="L30" s="151" t="str">
        <f t="shared" si="7"/>
        <v/>
      </c>
      <c r="M30" s="154"/>
      <c r="N30" s="155"/>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MOHAMAD AMIRUL ANWAR BIN MOHD SALEHIN</v>
      </c>
      <c r="C31" s="25" t="str">
        <f>IF(FIN!C31="","",FIN!C31)</f>
        <v>3ETN</v>
      </c>
      <c r="D31" s="25">
        <f>IF(FIN!D31="","",FIN!D31)</f>
        <v>990731065111</v>
      </c>
      <c r="E31" s="25" t="str">
        <f>IF(FIN!E31="","",FIN!E31)</f>
        <v>K591DETN003</v>
      </c>
      <c r="F31" s="25" t="str">
        <f>IF(FIN!F31="","",FIN!F31)</f>
        <v>ETN</v>
      </c>
      <c r="G31" s="25">
        <f>IF(FIN!J31="","",FIN!J31)</f>
        <v>1</v>
      </c>
      <c r="H31" s="80" t="str">
        <f>IF(PB!F31="","",PB!F31)</f>
        <v/>
      </c>
      <c r="I31" s="72" t="str">
        <f>IF(NISBAHPBT="","",PB!KA31)</f>
        <v/>
      </c>
      <c r="J31" s="72" t="str">
        <f>IF(NISBAHPBA="","",PB!KB31)</f>
        <v/>
      </c>
      <c r="K31" s="25" t="str">
        <f t="shared" si="6"/>
        <v/>
      </c>
      <c r="L31" s="151" t="str">
        <f t="shared" si="7"/>
        <v/>
      </c>
      <c r="M31" s="154"/>
      <c r="N31" s="155"/>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 xml:space="preserve">MOHAMAD FAIZ BIN ZUN </v>
      </c>
      <c r="C32" s="25" t="str">
        <f>IF(FIN!C32="","",FIN!C32)</f>
        <v>3ETN</v>
      </c>
      <c r="D32" s="25">
        <f>IF(FIN!D32="","",FIN!D32)</f>
        <v>991001065093</v>
      </c>
      <c r="E32" s="25" t="str">
        <f>IF(FIN!E32="","",FIN!E32)</f>
        <v>K591DETN005</v>
      </c>
      <c r="F32" s="25" t="str">
        <f>IF(FIN!F32="","",FIN!F32)</f>
        <v>ETN</v>
      </c>
      <c r="G32" s="25">
        <f>IF(FIN!J32="","",FIN!J32)</f>
        <v>1</v>
      </c>
      <c r="H32" s="80" t="str">
        <f>IF(PB!F32="","",PB!F32)</f>
        <v/>
      </c>
      <c r="I32" s="72" t="str">
        <f>IF(NISBAHPBT="","",PB!KA32)</f>
        <v/>
      </c>
      <c r="J32" s="72" t="str">
        <f>IF(NISBAHPBA="","",PB!KB32)</f>
        <v/>
      </c>
      <c r="K32" s="25" t="str">
        <f t="shared" si="6"/>
        <v/>
      </c>
      <c r="L32" s="151" t="str">
        <f t="shared" si="7"/>
        <v/>
      </c>
      <c r="M32" s="154"/>
      <c r="N32" s="155"/>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MOHAMAD IQBAL HAKIM BIN OTHMAN</v>
      </c>
      <c r="C33" s="25" t="str">
        <f>IF(FIN!C33="","",FIN!C33)</f>
        <v>3ETN</v>
      </c>
      <c r="D33" s="25">
        <f>IF(FIN!D33="","",FIN!D33)</f>
        <v>990515065619</v>
      </c>
      <c r="E33" s="25" t="str">
        <f>IF(FIN!E33="","",FIN!E33)</f>
        <v>K591DETN006</v>
      </c>
      <c r="F33" s="25" t="str">
        <f>IF(FIN!F33="","",FIN!F33)</f>
        <v>ETN</v>
      </c>
      <c r="G33" s="25">
        <f>IF(FIN!J33="","",FIN!J33)</f>
        <v>1</v>
      </c>
      <c r="H33" s="80" t="str">
        <f>IF(PB!F33="","",PB!F33)</f>
        <v/>
      </c>
      <c r="I33" s="72" t="str">
        <f>IF(NISBAHPBT="","",PB!KA33)</f>
        <v/>
      </c>
      <c r="J33" s="72" t="str">
        <f>IF(NISBAHPBA="","",PB!KB33)</f>
        <v/>
      </c>
      <c r="K33" s="25" t="str">
        <f t="shared" si="6"/>
        <v/>
      </c>
      <c r="L33" s="151" t="str">
        <f t="shared" si="7"/>
        <v/>
      </c>
      <c r="M33" s="154"/>
      <c r="N33" s="155"/>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MUHAMMAD AMIRZUL BIN AMRAN</v>
      </c>
      <c r="C34" s="25" t="str">
        <f>IF(FIN!C34="","",FIN!C34)</f>
        <v>3ETN</v>
      </c>
      <c r="D34" s="25">
        <f>IF(FIN!D34="","",FIN!D34)</f>
        <v>991203065665</v>
      </c>
      <c r="E34" s="25" t="str">
        <f>IF(FIN!E34="","",FIN!E34)</f>
        <v>K591DETN007</v>
      </c>
      <c r="F34" s="25" t="str">
        <f>IF(FIN!F34="","",FIN!F34)</f>
        <v>ETN</v>
      </c>
      <c r="G34" s="25">
        <f>IF(FIN!J34="","",FIN!J34)</f>
        <v>1</v>
      </c>
      <c r="H34" s="80" t="str">
        <f>IF(PB!F34="","",PB!F34)</f>
        <v/>
      </c>
      <c r="I34" s="72" t="str">
        <f>IF(NISBAHPBT="","",PB!KA34)</f>
        <v/>
      </c>
      <c r="J34" s="72" t="str">
        <f>IF(NISBAHPBA="","",PB!KB34)</f>
        <v/>
      </c>
      <c r="K34" s="25" t="str">
        <f t="shared" si="6"/>
        <v/>
      </c>
      <c r="L34" s="151" t="str">
        <f t="shared" si="7"/>
        <v/>
      </c>
      <c r="M34" s="154"/>
      <c r="N34" s="155"/>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MUHAMMAD ASYRAF BIN ABDUL RAHMAN</v>
      </c>
      <c r="C35" s="25" t="str">
        <f>IF(FIN!C35="","",FIN!C35)</f>
        <v>3ETN</v>
      </c>
      <c r="D35" s="25">
        <f>IF(FIN!D35="","",FIN!D35)</f>
        <v>990330065655</v>
      </c>
      <c r="E35" s="25" t="str">
        <f>IF(FIN!E35="","",FIN!E35)</f>
        <v>K591DETN008</v>
      </c>
      <c r="F35" s="25" t="str">
        <f>IF(FIN!F35="","",FIN!F35)</f>
        <v>ETN</v>
      </c>
      <c r="G35" s="25">
        <f>IF(FIN!J35="","",FIN!J35)</f>
        <v>1</v>
      </c>
      <c r="H35" s="80" t="str">
        <f>IF(PB!F35="","",PB!F35)</f>
        <v/>
      </c>
      <c r="I35" s="72" t="str">
        <f>IF(NISBAHPBT="","",PB!KA35)</f>
        <v/>
      </c>
      <c r="J35" s="72" t="str">
        <f>IF(NISBAHPBA="","",PB!KB35)</f>
        <v/>
      </c>
      <c r="K35" s="25" t="str">
        <f t="shared" si="6"/>
        <v/>
      </c>
      <c r="L35" s="151" t="str">
        <f t="shared" si="7"/>
        <v/>
      </c>
      <c r="M35" s="154"/>
      <c r="N35" s="155"/>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MUHAMMAD FAIDHI AIMAN BIN MOHAMAD KAHAR</v>
      </c>
      <c r="C36" s="25" t="str">
        <f>IF(FIN!C36="","",FIN!C36)</f>
        <v>3ETN</v>
      </c>
      <c r="D36" s="25">
        <f>IF(FIN!D36="","",FIN!D36)</f>
        <v>991019065243</v>
      </c>
      <c r="E36" s="25" t="str">
        <f>IF(FIN!E36="","",FIN!E36)</f>
        <v>K591DETN009</v>
      </c>
      <c r="F36" s="25" t="str">
        <f>IF(FIN!F36="","",FIN!F36)</f>
        <v>ETN</v>
      </c>
      <c r="G36" s="25">
        <f>IF(FIN!J36="","",FIN!J36)</f>
        <v>1</v>
      </c>
      <c r="H36" s="80" t="str">
        <f>IF(PB!F36="","",PB!F36)</f>
        <v/>
      </c>
      <c r="I36" s="72" t="str">
        <f>IF(NISBAHPBT="","",PB!KA36)</f>
        <v/>
      </c>
      <c r="J36" s="72" t="str">
        <f>IF(NISBAHPBA="","",PB!KB36)</f>
        <v/>
      </c>
      <c r="K36" s="25" t="str">
        <f t="shared" si="6"/>
        <v/>
      </c>
      <c r="L36" s="151" t="str">
        <f t="shared" si="7"/>
        <v/>
      </c>
      <c r="M36" s="154"/>
      <c r="N36" s="155"/>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MUHAMMAD FAISAL FAIZ BIN RAFI</v>
      </c>
      <c r="C37" s="25" t="str">
        <f>IF(FIN!C37="","",FIN!C37)</f>
        <v>3ETN</v>
      </c>
      <c r="D37" s="25">
        <f>IF(FIN!D37="","",FIN!D37)</f>
        <v>990327086631</v>
      </c>
      <c r="E37" s="25" t="str">
        <f>IF(FIN!E37="","",FIN!E37)</f>
        <v>K591DETN010</v>
      </c>
      <c r="F37" s="25" t="str">
        <f>IF(FIN!F37="","",FIN!F37)</f>
        <v>ETN</v>
      </c>
      <c r="G37" s="25">
        <f>IF(FIN!J37="","",FIN!J37)</f>
        <v>1</v>
      </c>
      <c r="H37" s="80" t="str">
        <f>IF(PB!F37="","",PB!F37)</f>
        <v/>
      </c>
      <c r="I37" s="72" t="str">
        <f>IF(NISBAHPBT="","",PB!KA37)</f>
        <v/>
      </c>
      <c r="J37" s="72" t="str">
        <f>IF(NISBAHPBA="","",PB!KB37)</f>
        <v/>
      </c>
      <c r="K37" s="25" t="str">
        <f t="shared" si="6"/>
        <v/>
      </c>
      <c r="L37" s="151" t="str">
        <f t="shared" si="7"/>
        <v/>
      </c>
      <c r="M37" s="154"/>
      <c r="N37" s="155"/>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MUHAMMAD IZZAT FAHMI BIN AZIZ</v>
      </c>
      <c r="C38" s="25" t="str">
        <f>IF(FIN!C38="","",FIN!C38)</f>
        <v>3ETN</v>
      </c>
      <c r="D38" s="25">
        <f>IF(FIN!D38="","",FIN!D38)</f>
        <v>990806066443</v>
      </c>
      <c r="E38" s="25" t="str">
        <f>IF(FIN!E38="","",FIN!E38)</f>
        <v>K591DETN011</v>
      </c>
      <c r="F38" s="25" t="str">
        <f>IF(FIN!F38="","",FIN!F38)</f>
        <v>ETN</v>
      </c>
      <c r="G38" s="25">
        <f>IF(FIN!J38="","",FIN!J38)</f>
        <v>1</v>
      </c>
      <c r="H38" s="80" t="str">
        <f>IF(PB!F38="","",PB!F38)</f>
        <v/>
      </c>
      <c r="I38" s="72" t="str">
        <f>IF(NISBAHPBT="","",PB!KA38)</f>
        <v/>
      </c>
      <c r="J38" s="72" t="str">
        <f>IF(NISBAHPBA="","",PB!KB38)</f>
        <v/>
      </c>
      <c r="K38" s="25" t="str">
        <f t="shared" si="6"/>
        <v/>
      </c>
      <c r="L38" s="151" t="str">
        <f t="shared" si="7"/>
        <v/>
      </c>
      <c r="M38" s="154"/>
      <c r="N38" s="155"/>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MUHAMMAD SHAMIM BIN SHAMSUDDIN</v>
      </c>
      <c r="C39" s="25" t="str">
        <f>IF(FIN!C39="","",FIN!C39)</f>
        <v>3ETN</v>
      </c>
      <c r="D39" s="25">
        <f>IF(FIN!D39="","",FIN!D39)</f>
        <v>990716065105</v>
      </c>
      <c r="E39" s="25" t="str">
        <f>IF(FIN!E39="","",FIN!E39)</f>
        <v>K591DETN012</v>
      </c>
      <c r="F39" s="25" t="str">
        <f>IF(FIN!F39="","",FIN!F39)</f>
        <v>ETN</v>
      </c>
      <c r="G39" s="25">
        <f>IF(FIN!J39="","",FIN!J39)</f>
        <v>1</v>
      </c>
      <c r="H39" s="80" t="str">
        <f>IF(PB!F39="","",PB!F39)</f>
        <v/>
      </c>
      <c r="I39" s="72" t="str">
        <f>IF(NISBAHPBT="","",PB!KA39)</f>
        <v/>
      </c>
      <c r="J39" s="72" t="str">
        <f>IF(NISBAHPBA="","",PB!KB39)</f>
        <v/>
      </c>
      <c r="K39" s="25" t="str">
        <f t="shared" si="6"/>
        <v/>
      </c>
      <c r="L39" s="151" t="str">
        <f t="shared" si="7"/>
        <v/>
      </c>
      <c r="M39" s="154"/>
      <c r="N39" s="155"/>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NABILA AYUNI BINTI ZAINAL ABIDIN</v>
      </c>
      <c r="C40" s="25" t="str">
        <f>IF(FIN!C40="","",FIN!C40)</f>
        <v>3ETN</v>
      </c>
      <c r="D40" s="25">
        <f>IF(FIN!D40="","",FIN!D40)</f>
        <v>991126065214</v>
      </c>
      <c r="E40" s="25" t="str">
        <f>IF(FIN!E40="","",FIN!E40)</f>
        <v>K591DETN013</v>
      </c>
      <c r="F40" s="25" t="str">
        <f>IF(FIN!F40="","",FIN!F40)</f>
        <v>ETN</v>
      </c>
      <c r="G40" s="25">
        <f>IF(FIN!J40="","",FIN!J40)</f>
        <v>1</v>
      </c>
      <c r="H40" s="80" t="str">
        <f>IF(PB!F40="","",PB!F40)</f>
        <v/>
      </c>
      <c r="I40" s="72" t="str">
        <f>IF(NISBAHPBT="","",PB!KA40)</f>
        <v/>
      </c>
      <c r="J40" s="72" t="str">
        <f>IF(NISBAHPBA="","",PB!KB40)</f>
        <v/>
      </c>
      <c r="K40" s="25" t="str">
        <f t="shared" si="6"/>
        <v/>
      </c>
      <c r="L40" s="151" t="str">
        <f t="shared" si="7"/>
        <v/>
      </c>
      <c r="M40" s="154"/>
      <c r="N40" s="155"/>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NUR AINI BINTI ROSLI</v>
      </c>
      <c r="C41" s="25" t="str">
        <f>IF(FIN!C41="","",FIN!C41)</f>
        <v>3ETN</v>
      </c>
      <c r="D41" s="25">
        <f>IF(FIN!D41="","",FIN!D41)</f>
        <v>990805066468</v>
      </c>
      <c r="E41" s="25" t="str">
        <f>IF(FIN!E41="","",FIN!E41)</f>
        <v>K591DETN014</v>
      </c>
      <c r="F41" s="25" t="str">
        <f>IF(FIN!F41="","",FIN!F41)</f>
        <v>ETN</v>
      </c>
      <c r="G41" s="25">
        <f>IF(FIN!J41="","",FIN!J41)</f>
        <v>1</v>
      </c>
      <c r="H41" s="80" t="str">
        <f>IF(PB!F41="","",PB!F41)</f>
        <v/>
      </c>
      <c r="I41" s="72" t="str">
        <f>IF(NISBAHPBT="","",PB!KA41)</f>
        <v/>
      </c>
      <c r="J41" s="72" t="str">
        <f>IF(NISBAHPBA="","",PB!KB41)</f>
        <v/>
      </c>
      <c r="K41" s="25" t="str">
        <f t="shared" si="6"/>
        <v/>
      </c>
      <c r="L41" s="151" t="str">
        <f t="shared" si="7"/>
        <v/>
      </c>
      <c r="M41" s="154"/>
      <c r="N41" s="155"/>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SITI NURZULAIKHA BINTI MOHAMMAD RAPI</v>
      </c>
      <c r="C42" s="25" t="str">
        <f>IF(FIN!C42="","",FIN!C42)</f>
        <v>3ETN</v>
      </c>
      <c r="D42" s="25">
        <f>IF(FIN!D42="","",FIN!D42)</f>
        <v>991226015468</v>
      </c>
      <c r="E42" s="25" t="str">
        <f>IF(FIN!E42="","",FIN!E42)</f>
        <v>K591DETN015</v>
      </c>
      <c r="F42" s="25" t="str">
        <f>IF(FIN!F42="","",FIN!F42)</f>
        <v>ETN</v>
      </c>
      <c r="G42" s="25">
        <f>IF(FIN!J42="","",FIN!J42)</f>
        <v>1</v>
      </c>
      <c r="H42" s="80" t="str">
        <f>IF(PB!F42="","",PB!F42)</f>
        <v/>
      </c>
      <c r="I42" s="72" t="str">
        <f>IF(NISBAHPBT="","",PB!KA42)</f>
        <v/>
      </c>
      <c r="J42" s="72" t="str">
        <f>IF(NISBAHPBA="","",PB!KB42)</f>
        <v/>
      </c>
      <c r="K42" s="25" t="str">
        <f t="shared" si="6"/>
        <v/>
      </c>
      <c r="L42" s="151" t="str">
        <f t="shared" si="7"/>
        <v/>
      </c>
      <c r="M42" s="154"/>
      <c r="N42" s="155"/>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ASYRAFF IKHWAN BIN RASHIDI</v>
      </c>
      <c r="C43" s="25" t="str">
        <f>IF(FIN!C43="","",FIN!C43)</f>
        <v>3MPI</v>
      </c>
      <c r="D43" s="25">
        <f>IF(FIN!D43="","",FIN!D43)</f>
        <v>990120065139</v>
      </c>
      <c r="E43" s="25" t="str">
        <f>IF(FIN!E43="","",FIN!E43)</f>
        <v>K591DMPI002</v>
      </c>
      <c r="F43" s="25" t="str">
        <f>IF(FIN!F43="","",FIN!F43)</f>
        <v>MPI</v>
      </c>
      <c r="G43" s="25">
        <f>IF(FIN!J43="","",FIN!J43)</f>
        <v>1</v>
      </c>
      <c r="H43" s="80" t="str">
        <f>IF(PB!F43="","",PB!F43)</f>
        <v/>
      </c>
      <c r="I43" s="72" t="str">
        <f>IF(NISBAHPBT="","",PB!KA43)</f>
        <v/>
      </c>
      <c r="J43" s="72" t="str">
        <f>IF(NISBAHPBA="","",PB!KB43)</f>
        <v/>
      </c>
      <c r="K43" s="25" t="str">
        <f t="shared" si="6"/>
        <v/>
      </c>
      <c r="L43" s="151" t="str">
        <f t="shared" si="7"/>
        <v/>
      </c>
      <c r="M43" s="154"/>
      <c r="N43" s="155"/>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IKMAL HAZIM BIN ZAHARUDIN</v>
      </c>
      <c r="C44" s="25" t="str">
        <f>IF(FIN!C44="","",FIN!C44)</f>
        <v>3MPI</v>
      </c>
      <c r="D44" s="25">
        <f>IF(FIN!D44="","",FIN!D44)</f>
        <v>990817066705</v>
      </c>
      <c r="E44" s="25" t="str">
        <f>IF(FIN!E44="","",FIN!E44)</f>
        <v>K591DMPI003</v>
      </c>
      <c r="F44" s="25" t="str">
        <f>IF(FIN!F44="","",FIN!F44)</f>
        <v>MPI</v>
      </c>
      <c r="G44" s="25">
        <f>IF(FIN!J44="","",FIN!J44)</f>
        <v>1</v>
      </c>
      <c r="H44" s="80" t="str">
        <f>IF(PB!F44="","",PB!F44)</f>
        <v/>
      </c>
      <c r="I44" s="72" t="str">
        <f>IF(NISBAHPBT="","",PB!KA44)</f>
        <v/>
      </c>
      <c r="J44" s="72" t="str">
        <f>IF(NISBAHPBA="","",PB!KB44)</f>
        <v/>
      </c>
      <c r="K44" s="25" t="str">
        <f t="shared" si="6"/>
        <v/>
      </c>
      <c r="L44" s="151" t="str">
        <f t="shared" si="7"/>
        <v/>
      </c>
      <c r="M44" s="154"/>
      <c r="N44" s="155"/>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MUHAMAD ADIB DANIAL BIN ABDUL RAZAK</v>
      </c>
      <c r="C45" s="25" t="str">
        <f>IF(FIN!C45="","",FIN!C45)</f>
        <v>3MPI</v>
      </c>
      <c r="D45" s="25">
        <f>IF(FIN!D45="","",FIN!D45)</f>
        <v>990603145467</v>
      </c>
      <c r="E45" s="25" t="str">
        <f>IF(FIN!E45="","",FIN!E45)</f>
        <v>K591DMPI007</v>
      </c>
      <c r="F45" s="25" t="str">
        <f>IF(FIN!F45="","",FIN!F45)</f>
        <v>MPI</v>
      </c>
      <c r="G45" s="25">
        <f>IF(FIN!J45="","",FIN!J45)</f>
        <v>1</v>
      </c>
      <c r="H45" s="80" t="str">
        <f>IF(PB!F45="","",PB!F45)</f>
        <v/>
      </c>
      <c r="I45" s="72" t="str">
        <f>IF(NISBAHPBT="","",PB!KA45)</f>
        <v/>
      </c>
      <c r="J45" s="72" t="str">
        <f>IF(NISBAHPBA="","",PB!KB45)</f>
        <v/>
      </c>
      <c r="K45" s="25" t="str">
        <f t="shared" si="6"/>
        <v/>
      </c>
      <c r="L45" s="151" t="str">
        <f t="shared" si="7"/>
        <v/>
      </c>
      <c r="M45" s="154"/>
      <c r="N45" s="155"/>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MUHAMAD SYAMSUL SYAZWAN BIN IBRAHIM</v>
      </c>
      <c r="C46" s="25" t="str">
        <f>IF(FIN!C46="","",FIN!C46)</f>
        <v>3MPI</v>
      </c>
      <c r="D46" s="25">
        <f>IF(FIN!D46="","",FIN!D46)</f>
        <v>990903066605</v>
      </c>
      <c r="E46" s="25" t="str">
        <f>IF(FIN!E46="","",FIN!E46)</f>
        <v>K591DMPI009</v>
      </c>
      <c r="F46" s="25" t="str">
        <f>IF(FIN!F46="","",FIN!F46)</f>
        <v>MPI</v>
      </c>
      <c r="G46" s="25">
        <f>IF(FIN!J46="","",FIN!J46)</f>
        <v>1</v>
      </c>
      <c r="H46" s="80" t="str">
        <f>IF(PB!F46="","",PB!F46)</f>
        <v/>
      </c>
      <c r="I46" s="72" t="str">
        <f>IF(NISBAHPBT="","",PB!KA46)</f>
        <v/>
      </c>
      <c r="J46" s="72" t="str">
        <f>IF(NISBAHPBA="","",PB!KB46)</f>
        <v/>
      </c>
      <c r="K46" s="25" t="str">
        <f t="shared" si="6"/>
        <v/>
      </c>
      <c r="L46" s="151" t="str">
        <f t="shared" si="7"/>
        <v/>
      </c>
      <c r="M46" s="154"/>
      <c r="N46" s="155"/>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MUHAMMAD AFIZUL HAKIMI   BIN SHARIN</v>
      </c>
      <c r="C47" s="25" t="str">
        <f>IF(FIN!C47="","",FIN!C47)</f>
        <v>3MPI</v>
      </c>
      <c r="D47" s="25">
        <f>IF(FIN!D47="","",FIN!D47)</f>
        <v>990623065667</v>
      </c>
      <c r="E47" s="25" t="str">
        <f>IF(FIN!E47="","",FIN!E47)</f>
        <v>K591DMPI010</v>
      </c>
      <c r="F47" s="25" t="str">
        <f>IF(FIN!F47="","",FIN!F47)</f>
        <v>MPI</v>
      </c>
      <c r="G47" s="25">
        <f>IF(FIN!J47="","",FIN!J47)</f>
        <v>1</v>
      </c>
      <c r="H47" s="80" t="str">
        <f>IF(PB!F47="","",PB!F47)</f>
        <v/>
      </c>
      <c r="I47" s="72" t="str">
        <f>IF(NISBAHPBT="","",PB!KA47)</f>
        <v/>
      </c>
      <c r="J47" s="72" t="str">
        <f>IF(NISBAHPBA="","",PB!KB47)</f>
        <v/>
      </c>
      <c r="K47" s="25" t="str">
        <f t="shared" si="6"/>
        <v/>
      </c>
      <c r="L47" s="151" t="str">
        <f t="shared" si="7"/>
        <v/>
      </c>
      <c r="M47" s="154"/>
      <c r="N47" s="155"/>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MUHAMMAD AIZZAT SHYZRIEL BIN PIRUS</v>
      </c>
      <c r="C48" s="25" t="str">
        <f>IF(FIN!C48="","",FIN!C48)</f>
        <v>3MPI</v>
      </c>
      <c r="D48" s="25">
        <f>IF(FIN!D48="","",FIN!D48)</f>
        <v>990152035311</v>
      </c>
      <c r="E48" s="25" t="str">
        <f>IF(FIN!E48="","",FIN!E48)</f>
        <v>K591DMPI013</v>
      </c>
      <c r="F48" s="25" t="str">
        <f>IF(FIN!F48="","",FIN!F48)</f>
        <v>MPI</v>
      </c>
      <c r="G48" s="25">
        <f>IF(FIN!J48="","",FIN!J48)</f>
        <v>1</v>
      </c>
      <c r="H48" s="80" t="str">
        <f>IF(PB!F48="","",PB!F48)</f>
        <v/>
      </c>
      <c r="I48" s="72" t="str">
        <f>IF(NISBAHPBT="","",PB!KA48)</f>
        <v/>
      </c>
      <c r="J48" s="72" t="str">
        <f>IF(NISBAHPBA="","",PB!KB48)</f>
        <v/>
      </c>
      <c r="K48" s="25" t="str">
        <f t="shared" si="6"/>
        <v/>
      </c>
      <c r="L48" s="151" t="str">
        <f t="shared" si="7"/>
        <v/>
      </c>
      <c r="M48" s="154"/>
      <c r="N48" s="155"/>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MUHAMMAD AZRI AMIR BIN SHARIFUDIN</v>
      </c>
      <c r="C49" s="25" t="str">
        <f>IF(FIN!C49="","",FIN!C49)</f>
        <v>3MPI</v>
      </c>
      <c r="D49" s="25">
        <f>IF(FIN!D49="","",FIN!D49)</f>
        <v>990131065169</v>
      </c>
      <c r="E49" s="25" t="str">
        <f>IF(FIN!E49="","",FIN!E49)</f>
        <v>K591DMPI014</v>
      </c>
      <c r="F49" s="25" t="str">
        <f>IF(FIN!F49="","",FIN!F49)</f>
        <v>MPI</v>
      </c>
      <c r="G49" s="25">
        <f>IF(FIN!J49="","",FIN!J49)</f>
        <v>1</v>
      </c>
      <c r="H49" s="80" t="str">
        <f>IF(PB!F49="","",PB!F49)</f>
        <v/>
      </c>
      <c r="I49" s="72" t="str">
        <f>IF(NISBAHPBT="","",PB!KA49)</f>
        <v/>
      </c>
      <c r="J49" s="72" t="str">
        <f>IF(NISBAHPBA="","",PB!KB49)</f>
        <v/>
      </c>
      <c r="K49" s="25" t="str">
        <f t="shared" si="6"/>
        <v/>
      </c>
      <c r="L49" s="151" t="str">
        <f t="shared" si="7"/>
        <v/>
      </c>
      <c r="M49" s="154"/>
      <c r="N49" s="155"/>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MUHAMMAD MUIZZUDDIN BIN MOHD ZAKARIA</v>
      </c>
      <c r="C50" s="25" t="str">
        <f>IF(FIN!C50="","",FIN!C50)</f>
        <v>3MPI</v>
      </c>
      <c r="D50" s="25">
        <f>IF(FIN!D50="","",FIN!D50)</f>
        <v>991114065233</v>
      </c>
      <c r="E50" s="25" t="str">
        <f>IF(FIN!E50="","",FIN!E50)</f>
        <v>K591DMPI015</v>
      </c>
      <c r="F50" s="25" t="str">
        <f>IF(FIN!F50="","",FIN!F50)</f>
        <v>MPI</v>
      </c>
      <c r="G50" s="25">
        <f>IF(FIN!J50="","",FIN!J50)</f>
        <v>1</v>
      </c>
      <c r="H50" s="80" t="str">
        <f>IF(PB!F50="","",PB!F50)</f>
        <v/>
      </c>
      <c r="I50" s="72" t="str">
        <f>IF(NISBAHPBT="","",PB!KA50)</f>
        <v/>
      </c>
      <c r="J50" s="72" t="str">
        <f>IF(NISBAHPBA="","",PB!KB50)</f>
        <v/>
      </c>
      <c r="K50" s="25" t="str">
        <f t="shared" si="6"/>
        <v/>
      </c>
      <c r="L50" s="151" t="str">
        <f t="shared" si="7"/>
        <v/>
      </c>
      <c r="M50" s="154"/>
      <c r="N50" s="155"/>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MUHAMMAD NASRUN HAKIM BIN JULAINI</v>
      </c>
      <c r="C51" s="25" t="str">
        <f>IF(FIN!C51="","",FIN!C51)</f>
        <v>3MPI</v>
      </c>
      <c r="D51" s="25">
        <f>IF(FIN!D51="","",FIN!D51)</f>
        <v>991021146771</v>
      </c>
      <c r="E51" s="25" t="str">
        <f>IF(FIN!E51="","",FIN!E51)</f>
        <v>K591DMPI016</v>
      </c>
      <c r="F51" s="25" t="str">
        <f>IF(FIN!F51="","",FIN!F51)</f>
        <v>MPI</v>
      </c>
      <c r="G51" s="25">
        <f>IF(FIN!J51="","",FIN!J51)</f>
        <v>1</v>
      </c>
      <c r="H51" s="80" t="str">
        <f>IF(PB!F51="","",PB!F51)</f>
        <v/>
      </c>
      <c r="I51" s="72" t="str">
        <f>IF(NISBAHPBT="","",PB!KA51)</f>
        <v/>
      </c>
      <c r="J51" s="72" t="str">
        <f>IF(NISBAHPBA="","",PB!KB51)</f>
        <v/>
      </c>
      <c r="K51" s="25" t="str">
        <f t="shared" si="6"/>
        <v/>
      </c>
      <c r="L51" s="151" t="str">
        <f t="shared" si="7"/>
        <v/>
      </c>
      <c r="M51" s="154"/>
      <c r="N51" s="155"/>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MUHAMMAD RUSTAM IKMAL BIN ADUAT</v>
      </c>
      <c r="C52" s="25" t="str">
        <f>IF(FIN!C52="","",FIN!C52)</f>
        <v>3MPI</v>
      </c>
      <c r="D52" s="25">
        <f>IF(FIN!D52="","",FIN!D52)</f>
        <v>991013065613</v>
      </c>
      <c r="E52" s="25" t="str">
        <f>IF(FIN!E52="","",FIN!E52)</f>
        <v>K591DMPI017</v>
      </c>
      <c r="F52" s="25" t="str">
        <f>IF(FIN!F52="","",FIN!F52)</f>
        <v>MPI</v>
      </c>
      <c r="G52" s="25">
        <f>IF(FIN!J52="","",FIN!J52)</f>
        <v>1</v>
      </c>
      <c r="H52" s="80" t="str">
        <f>IF(PB!F52="","",PB!F52)</f>
        <v/>
      </c>
      <c r="I52" s="72" t="str">
        <f>IF(NISBAHPBT="","",PB!KA52)</f>
        <v/>
      </c>
      <c r="J52" s="72" t="str">
        <f>IF(NISBAHPBA="","",PB!KB52)</f>
        <v/>
      </c>
      <c r="K52" s="25" t="str">
        <f t="shared" si="6"/>
        <v/>
      </c>
      <c r="L52" s="151" t="str">
        <f t="shared" si="7"/>
        <v/>
      </c>
      <c r="M52" s="154"/>
      <c r="N52" s="155"/>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MUHAMMAD SHAHRUL AMIRUL BIN HISHAM</v>
      </c>
      <c r="C53" s="25" t="str">
        <f>IF(FIN!C53="","",FIN!C53)</f>
        <v>3MPI</v>
      </c>
      <c r="D53" s="25">
        <f>IF(FIN!D53="","",FIN!D53)</f>
        <v>990128106329</v>
      </c>
      <c r="E53" s="25" t="str">
        <f>IF(FIN!E53="","",FIN!E53)</f>
        <v>K591DMPI018</v>
      </c>
      <c r="F53" s="25" t="str">
        <f>IF(FIN!F53="","",FIN!F53)</f>
        <v>MPI</v>
      </c>
      <c r="G53" s="25">
        <f>IF(FIN!J53="","",FIN!J53)</f>
        <v>1</v>
      </c>
      <c r="H53" s="80" t="str">
        <f>IF(PB!F53="","",PB!F53)</f>
        <v/>
      </c>
      <c r="I53" s="72" t="str">
        <f>IF(NISBAHPBT="","",PB!KA53)</f>
        <v/>
      </c>
      <c r="J53" s="72" t="str">
        <f>IF(NISBAHPBA="","",PB!KB53)</f>
        <v/>
      </c>
      <c r="K53" s="25" t="str">
        <f t="shared" si="6"/>
        <v/>
      </c>
      <c r="L53" s="151" t="str">
        <f t="shared" si="7"/>
        <v/>
      </c>
      <c r="M53" s="154"/>
      <c r="N53" s="155"/>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NAIM KASHFI BIN MOHAMAD ZABIDI</v>
      </c>
      <c r="C54" s="25" t="str">
        <f>IF(FIN!C54="","",FIN!C54)</f>
        <v>3MPI</v>
      </c>
      <c r="D54" s="25">
        <f>IF(FIN!D54="","",FIN!D54)</f>
        <v>990806066451</v>
      </c>
      <c r="E54" s="25" t="str">
        <f>IF(FIN!E54="","",FIN!E54)</f>
        <v>K591DMPI019</v>
      </c>
      <c r="F54" s="25" t="str">
        <f>IF(FIN!F54="","",FIN!F54)</f>
        <v>MPI</v>
      </c>
      <c r="G54" s="25">
        <f>IF(FIN!J54="","",FIN!J54)</f>
        <v>1</v>
      </c>
      <c r="H54" s="80" t="str">
        <f>IF(PB!F54="","",PB!F54)</f>
        <v/>
      </c>
      <c r="I54" s="72" t="str">
        <f>IF(NISBAHPBT="","",PB!KA54)</f>
        <v/>
      </c>
      <c r="J54" s="72" t="str">
        <f>IF(NISBAHPBA="","",PB!KB54)</f>
        <v/>
      </c>
      <c r="K54" s="25" t="str">
        <f t="shared" si="6"/>
        <v/>
      </c>
      <c r="L54" s="151" t="str">
        <f t="shared" si="7"/>
        <v/>
      </c>
      <c r="M54" s="154"/>
      <c r="N54" s="155"/>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SITI NURAZIMAH BINTI SAPALI</v>
      </c>
      <c r="C55" s="25" t="str">
        <f>IF(FIN!C55="","",FIN!C55)</f>
        <v>3MPI</v>
      </c>
      <c r="D55" s="25">
        <f>IF(FIN!D55="","",FIN!D55)</f>
        <v>990804066482</v>
      </c>
      <c r="E55" s="25" t="str">
        <f>IF(FIN!E55="","",FIN!E55)</f>
        <v>K591DMPI020</v>
      </c>
      <c r="F55" s="25" t="str">
        <f>IF(FIN!F55="","",FIN!F55)</f>
        <v>MPI</v>
      </c>
      <c r="G55" s="25">
        <f>IF(FIN!J55="","",FIN!J55)</f>
        <v>1</v>
      </c>
      <c r="H55" s="80" t="str">
        <f>IF(PB!F55="","",PB!F55)</f>
        <v/>
      </c>
      <c r="I55" s="72" t="str">
        <f>IF(NISBAHPBT="","",PB!KA55)</f>
        <v/>
      </c>
      <c r="J55" s="72" t="str">
        <f>IF(NISBAHPBA="","",PB!KB55)</f>
        <v/>
      </c>
      <c r="K55" s="25" t="str">
        <f t="shared" si="6"/>
        <v/>
      </c>
      <c r="L55" s="151" t="str">
        <f t="shared" si="7"/>
        <v/>
      </c>
      <c r="M55" s="154"/>
      <c r="N55" s="155"/>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MOHAMAD SAMSUL ARIF BIN IDRUSSAIDI AKMAR</v>
      </c>
      <c r="C56" s="25" t="str">
        <f>IF(FIN!C56="","",FIN!C56)</f>
        <v>3MPP</v>
      </c>
      <c r="D56" s="25">
        <f>IF(FIN!D56="","",FIN!D56)</f>
        <v>990723066499</v>
      </c>
      <c r="E56" s="25" t="str">
        <f>IF(FIN!E56="","",FIN!E56)</f>
        <v>K591DMPP003</v>
      </c>
      <c r="F56" s="25" t="str">
        <f>IF(FIN!F56="","",FIN!F56)</f>
        <v>MPP</v>
      </c>
      <c r="G56" s="25">
        <f>IF(FIN!J56="","",FIN!J56)</f>
        <v>1</v>
      </c>
      <c r="H56" s="80" t="str">
        <f>IF(PB!F56="","",PB!F56)</f>
        <v/>
      </c>
      <c r="I56" s="72" t="str">
        <f>IF(NISBAHPBT="","",PB!KA56)</f>
        <v/>
      </c>
      <c r="J56" s="72" t="str">
        <f>IF(NISBAHPBA="","",PB!KB56)</f>
        <v/>
      </c>
      <c r="K56" s="25" t="str">
        <f t="shared" si="6"/>
        <v/>
      </c>
      <c r="L56" s="151" t="str">
        <f t="shared" si="7"/>
        <v/>
      </c>
      <c r="M56" s="154"/>
      <c r="N56" s="155"/>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MUHAMMAD ALIFF NAZRIEN BIN HAMERI</v>
      </c>
      <c r="C57" s="25" t="str">
        <f>IF(FIN!C57="","",FIN!C57)</f>
        <v>3MPP</v>
      </c>
      <c r="D57" s="25">
        <f>IF(FIN!D57="","",FIN!D57)</f>
        <v>990418065481</v>
      </c>
      <c r="E57" s="25" t="str">
        <f>IF(FIN!E57="","",FIN!E57)</f>
        <v>K591DMPP004</v>
      </c>
      <c r="F57" s="25" t="str">
        <f>IF(FIN!F57="","",FIN!F57)</f>
        <v>MPP</v>
      </c>
      <c r="G57" s="25">
        <f>IF(FIN!J57="","",FIN!J57)</f>
        <v>1</v>
      </c>
      <c r="H57" s="80" t="str">
        <f>IF(PB!F57="","",PB!F57)</f>
        <v/>
      </c>
      <c r="I57" s="72" t="str">
        <f>IF(NISBAHPBT="","",PB!KA57)</f>
        <v/>
      </c>
      <c r="J57" s="72" t="str">
        <f>IF(NISBAHPBA="","",PB!KB57)</f>
        <v/>
      </c>
      <c r="K57" s="25" t="str">
        <f t="shared" si="6"/>
        <v/>
      </c>
      <c r="L57" s="151" t="str">
        <f t="shared" si="7"/>
        <v/>
      </c>
      <c r="M57" s="154"/>
      <c r="N57" s="155"/>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MUHAMMAD AMIR AMIRUN BIN ZAMRI</v>
      </c>
      <c r="C58" s="25" t="str">
        <f>IF(FIN!C58="","",FIN!C58)</f>
        <v>3MPP</v>
      </c>
      <c r="D58" s="25">
        <f>IF(FIN!D58="","",FIN!D58)</f>
        <v>991119146729</v>
      </c>
      <c r="E58" s="25" t="str">
        <f>IF(FIN!E58="","",FIN!E58)</f>
        <v>K591DMPP005</v>
      </c>
      <c r="F58" s="25" t="str">
        <f>IF(FIN!F58="","",FIN!F58)</f>
        <v>MPP</v>
      </c>
      <c r="G58" s="25">
        <f>IF(FIN!J58="","",FIN!J58)</f>
        <v>1</v>
      </c>
      <c r="H58" s="80" t="str">
        <f>IF(PB!F58="","",PB!F58)</f>
        <v/>
      </c>
      <c r="I58" s="72" t="str">
        <f>IF(NISBAHPBT="","",PB!KA58)</f>
        <v/>
      </c>
      <c r="J58" s="72" t="str">
        <f>IF(NISBAHPBA="","",PB!KB58)</f>
        <v/>
      </c>
      <c r="K58" s="25" t="str">
        <f t="shared" si="6"/>
        <v/>
      </c>
      <c r="L58" s="151" t="str">
        <f t="shared" si="7"/>
        <v/>
      </c>
      <c r="M58" s="154"/>
      <c r="N58" s="155"/>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MUHAMMAD AMIRUL SYAHID BIN ADNA</v>
      </c>
      <c r="C59" s="25" t="str">
        <f>IF(FIN!C59="","",FIN!C59)</f>
        <v>3MPP</v>
      </c>
      <c r="D59" s="25">
        <f>IF(FIN!D59="","",FIN!D59)</f>
        <v>990430105239</v>
      </c>
      <c r="E59" s="25" t="str">
        <f>IF(FIN!E59="","",FIN!E59)</f>
        <v>K591DMPP006</v>
      </c>
      <c r="F59" s="25" t="str">
        <f>IF(FIN!F59="","",FIN!F59)</f>
        <v>MPP</v>
      </c>
      <c r="G59" s="25">
        <f>IF(FIN!J59="","",FIN!J59)</f>
        <v>1</v>
      </c>
      <c r="H59" s="80" t="str">
        <f>IF(PB!F59="","",PB!F59)</f>
        <v/>
      </c>
      <c r="I59" s="72" t="str">
        <f>IF(NISBAHPBT="","",PB!KA59)</f>
        <v/>
      </c>
      <c r="J59" s="72" t="str">
        <f>IF(NISBAHPBA="","",PB!KB59)</f>
        <v/>
      </c>
      <c r="K59" s="25" t="str">
        <f t="shared" si="6"/>
        <v/>
      </c>
      <c r="L59" s="151" t="str">
        <f t="shared" si="7"/>
        <v/>
      </c>
      <c r="M59" s="154"/>
      <c r="N59" s="155"/>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MUHAMMAD ASHRAF BIN MOHD NOOR</v>
      </c>
      <c r="C60" s="25" t="str">
        <f>IF(FIN!C60="","",FIN!C60)</f>
        <v>3MPP</v>
      </c>
      <c r="D60" s="25">
        <f>IF(FIN!D60="","",FIN!D60)</f>
        <v>990404065915</v>
      </c>
      <c r="E60" s="25" t="str">
        <f>IF(FIN!E60="","",FIN!E60)</f>
        <v>K591DMPP007</v>
      </c>
      <c r="F60" s="25" t="str">
        <f>IF(FIN!F60="","",FIN!F60)</f>
        <v>MPP</v>
      </c>
      <c r="G60" s="25">
        <f>IF(FIN!J60="","",FIN!J60)</f>
        <v>1</v>
      </c>
      <c r="H60" s="80" t="str">
        <f>IF(PB!F60="","",PB!F60)</f>
        <v/>
      </c>
      <c r="I60" s="72" t="str">
        <f>IF(NISBAHPBT="","",PB!KA60)</f>
        <v/>
      </c>
      <c r="J60" s="72" t="str">
        <f>IF(NISBAHPBA="","",PB!KB60)</f>
        <v/>
      </c>
      <c r="K60" s="25" t="str">
        <f t="shared" si="6"/>
        <v/>
      </c>
      <c r="L60" s="151" t="str">
        <f t="shared" si="7"/>
        <v/>
      </c>
      <c r="M60" s="154"/>
      <c r="N60" s="155"/>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MUHAMMAD AZMI SYARIFUDDIN BIN NAZAHAR</v>
      </c>
      <c r="C61" s="25" t="str">
        <f>IF(FIN!C61="","",FIN!C61)</f>
        <v>3MPP</v>
      </c>
      <c r="D61" s="25">
        <f>IF(FIN!D61="","",FIN!D61)</f>
        <v>990118065973</v>
      </c>
      <c r="E61" s="25" t="str">
        <f>IF(FIN!E61="","",FIN!E61)</f>
        <v>K591DMPP008</v>
      </c>
      <c r="F61" s="25" t="str">
        <f>IF(FIN!F61="","",FIN!F61)</f>
        <v>MPP</v>
      </c>
      <c r="G61" s="25">
        <f>IF(FIN!J61="","",FIN!J61)</f>
        <v>1</v>
      </c>
      <c r="H61" s="80" t="str">
        <f>IF(PB!F61="","",PB!F61)</f>
        <v/>
      </c>
      <c r="I61" s="72" t="str">
        <f>IF(NISBAHPBT="","",PB!KA61)</f>
        <v/>
      </c>
      <c r="J61" s="72" t="str">
        <f>IF(NISBAHPBA="","",PB!KB61)</f>
        <v/>
      </c>
      <c r="K61" s="25" t="str">
        <f t="shared" si="6"/>
        <v/>
      </c>
      <c r="L61" s="151" t="str">
        <f t="shared" si="7"/>
        <v/>
      </c>
      <c r="M61" s="154"/>
      <c r="N61" s="155"/>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MUHAMMAD HAIRIE BIN AMRAN</v>
      </c>
      <c r="C62" s="25" t="str">
        <f>IF(FIN!C62="","",FIN!C62)</f>
        <v>3MPP</v>
      </c>
      <c r="D62" s="25">
        <f>IF(FIN!D62="","",FIN!D62)</f>
        <v>990324065763</v>
      </c>
      <c r="E62" s="25" t="str">
        <f>IF(FIN!E62="","",FIN!E62)</f>
        <v>K591DMPP010</v>
      </c>
      <c r="F62" s="25" t="str">
        <f>IF(FIN!F62="","",FIN!F62)</f>
        <v>MPP</v>
      </c>
      <c r="G62" s="25">
        <f>IF(FIN!J62="","",FIN!J62)</f>
        <v>1</v>
      </c>
      <c r="H62" s="80" t="str">
        <f>IF(PB!F62="","",PB!F62)</f>
        <v/>
      </c>
      <c r="I62" s="72" t="str">
        <f>IF(NISBAHPBT="","",PB!KA62)</f>
        <v/>
      </c>
      <c r="J62" s="72" t="str">
        <f>IF(NISBAHPBA="","",PB!KB62)</f>
        <v/>
      </c>
      <c r="K62" s="25" t="str">
        <f t="shared" si="6"/>
        <v/>
      </c>
      <c r="L62" s="151" t="str">
        <f t="shared" si="7"/>
        <v/>
      </c>
      <c r="M62" s="154"/>
      <c r="N62" s="155"/>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MUHAMMAD NAZMI BIN NAZRI</v>
      </c>
      <c r="C63" s="25" t="str">
        <f>IF(FIN!C63="","",FIN!C63)</f>
        <v>3MPP</v>
      </c>
      <c r="D63" s="25">
        <f>IF(FIN!D63="","",FIN!D63)</f>
        <v>990927065447</v>
      </c>
      <c r="E63" s="25" t="str">
        <f>IF(FIN!E63="","",FIN!E63)</f>
        <v>K591DMPP011</v>
      </c>
      <c r="F63" s="25" t="str">
        <f>IF(FIN!F63="","",FIN!F63)</f>
        <v>MPP</v>
      </c>
      <c r="G63" s="25">
        <f>IF(FIN!J63="","",FIN!J63)</f>
        <v>1</v>
      </c>
      <c r="H63" s="80" t="str">
        <f>IF(PB!F63="","",PB!F63)</f>
        <v/>
      </c>
      <c r="I63" s="72" t="str">
        <f>IF(NISBAHPBT="","",PB!KA63)</f>
        <v/>
      </c>
      <c r="J63" s="72" t="str">
        <f>IF(NISBAHPBA="","",PB!KB63)</f>
        <v/>
      </c>
      <c r="K63" s="25" t="str">
        <f t="shared" si="6"/>
        <v/>
      </c>
      <c r="L63" s="151" t="str">
        <f t="shared" si="7"/>
        <v/>
      </c>
      <c r="M63" s="154"/>
      <c r="N63" s="155"/>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NUR NISA LIYANA BINTI IMRAM</v>
      </c>
      <c r="C64" s="25" t="str">
        <f>IF(FIN!C64="","",FIN!C64)</f>
        <v>3MPP</v>
      </c>
      <c r="D64" s="25">
        <f>IF(FIN!D64="","",FIN!D64)</f>
        <v>990607065640</v>
      </c>
      <c r="E64" s="25" t="str">
        <f>IF(FIN!E64="","",FIN!E64)</f>
        <v>K591DMPP013</v>
      </c>
      <c r="F64" s="25" t="str">
        <f>IF(FIN!F64="","",FIN!F64)</f>
        <v>MPP</v>
      </c>
      <c r="G64" s="25">
        <f>IF(FIN!J64="","",FIN!J64)</f>
        <v>1</v>
      </c>
      <c r="H64" s="80" t="str">
        <f>IF(PB!F64="","",PB!F64)</f>
        <v/>
      </c>
      <c r="I64" s="72" t="str">
        <f>IF(NISBAHPBT="","",PB!KA64)</f>
        <v/>
      </c>
      <c r="J64" s="72" t="str">
        <f>IF(NISBAHPBA="","",PB!KB64)</f>
        <v/>
      </c>
      <c r="K64" s="25" t="str">
        <f t="shared" si="6"/>
        <v/>
      </c>
      <c r="L64" s="151" t="str">
        <f t="shared" si="7"/>
        <v/>
      </c>
      <c r="M64" s="154"/>
      <c r="N64" s="155"/>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TENGKU MOHD ISKANDAR BIN TG SAARI</v>
      </c>
      <c r="C65" s="25" t="str">
        <f>IF(FIN!C65="","",FIN!C65)</f>
        <v>3MPP</v>
      </c>
      <c r="D65" s="25">
        <f>IF(FIN!D65="","",FIN!D65)</f>
        <v>990904066199</v>
      </c>
      <c r="E65" s="25" t="str">
        <f>IF(FIN!E65="","",FIN!E65)</f>
        <v>K591DMPP015</v>
      </c>
      <c r="F65" s="25" t="str">
        <f>IF(FIN!F65="","",FIN!F65)</f>
        <v>MPP</v>
      </c>
      <c r="G65" s="25">
        <f>IF(FIN!J65="","",FIN!J65)</f>
        <v>1</v>
      </c>
      <c r="H65" s="80" t="str">
        <f>IF(PB!F65="","",PB!F65)</f>
        <v/>
      </c>
      <c r="I65" s="72" t="str">
        <f>IF(NISBAHPBT="","",PB!KA65)</f>
        <v/>
      </c>
      <c r="J65" s="72" t="str">
        <f>IF(NISBAHPBA="","",PB!KB65)</f>
        <v/>
      </c>
      <c r="K65" s="25" t="str">
        <f t="shared" si="6"/>
        <v/>
      </c>
      <c r="L65" s="151" t="str">
        <f t="shared" si="7"/>
        <v/>
      </c>
      <c r="M65" s="154"/>
      <c r="N65" s="155"/>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WAN MUHAMMAD ALIF BIN WAN RAZANI</v>
      </c>
      <c r="C66" s="25" t="str">
        <f>IF(FIN!C66="","",FIN!C66)</f>
        <v>3MPP</v>
      </c>
      <c r="D66" s="25">
        <f>IF(FIN!D66="","",FIN!D66)</f>
        <v>990731145111</v>
      </c>
      <c r="E66" s="25" t="str">
        <f>IF(FIN!E66="","",FIN!E66)</f>
        <v>K591DMPP016</v>
      </c>
      <c r="F66" s="25" t="str">
        <f>IF(FIN!F66="","",FIN!F66)</f>
        <v>MPP</v>
      </c>
      <c r="G66" s="25">
        <f>IF(FIN!J66="","",FIN!J66)</f>
        <v>1</v>
      </c>
      <c r="H66" s="80" t="str">
        <f>IF(PB!F66="","",PB!F66)</f>
        <v/>
      </c>
      <c r="I66" s="72" t="str">
        <f>IF(NISBAHPBT="","",PB!KA66)</f>
        <v/>
      </c>
      <c r="J66" s="72" t="str">
        <f>IF(NISBAHPBA="","",PB!KB66)</f>
        <v/>
      </c>
      <c r="K66" s="25" t="str">
        <f t="shared" si="6"/>
        <v/>
      </c>
      <c r="L66" s="151" t="str">
        <f t="shared" si="7"/>
        <v/>
      </c>
      <c r="M66" s="154"/>
      <c r="N66" s="155"/>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ZARIFA SYAZLIANA BINTI MOHAMAD SABRI</v>
      </c>
      <c r="C67" s="25" t="str">
        <f>IF(FIN!C67="","",FIN!C67)</f>
        <v>3MPP</v>
      </c>
      <c r="D67" s="25">
        <f>IF(FIN!D67="","",FIN!D67)</f>
        <v>990207065596</v>
      </c>
      <c r="E67" s="25" t="str">
        <f>IF(FIN!E67="","",FIN!E67)</f>
        <v>K591DMPP017</v>
      </c>
      <c r="F67" s="25" t="str">
        <f>IF(FIN!F67="","",FIN!F67)</f>
        <v>MPP</v>
      </c>
      <c r="G67" s="25">
        <f>IF(FIN!J67="","",FIN!J67)</f>
        <v>1</v>
      </c>
      <c r="H67" s="80" t="str">
        <f>IF(PB!F67="","",PB!F67)</f>
        <v/>
      </c>
      <c r="I67" s="72" t="str">
        <f>IF(NISBAHPBT="","",PB!KA67)</f>
        <v/>
      </c>
      <c r="J67" s="72" t="str">
        <f>IF(NISBAHPBA="","",PB!KB67)</f>
        <v/>
      </c>
      <c r="K67" s="25" t="str">
        <f t="shared" si="6"/>
        <v/>
      </c>
      <c r="L67" s="151" t="str">
        <f t="shared" si="7"/>
        <v/>
      </c>
      <c r="M67" s="154"/>
      <c r="N67" s="155"/>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ADNAN FADLI BIN SAH PRI</v>
      </c>
      <c r="C68" s="25" t="str">
        <f>IF(FIN!C68="","",FIN!C68)</f>
        <v>3MTA</v>
      </c>
      <c r="D68" s="25">
        <f>IF(FIN!D68="","",FIN!D68)</f>
        <v>990527065755</v>
      </c>
      <c r="E68" s="25" t="str">
        <f>IF(FIN!E68="","",FIN!E68)</f>
        <v>K591DMTA001</v>
      </c>
      <c r="F68" s="25" t="str">
        <f>IF(FIN!F68="","",FIN!F68)</f>
        <v>MTA</v>
      </c>
      <c r="G68" s="25">
        <f>IF(FIN!J68="","",FIN!J68)</f>
        <v>1</v>
      </c>
      <c r="H68" s="80" t="str">
        <f>IF(PB!F68="","",PB!F68)</f>
        <v/>
      </c>
      <c r="I68" s="72" t="str">
        <f>IF(NISBAHPBT="","",PB!KA68)</f>
        <v/>
      </c>
      <c r="J68" s="72" t="str">
        <f>IF(NISBAHPBA="","",PB!KB68)</f>
        <v/>
      </c>
      <c r="K68" s="25" t="str">
        <f t="shared" si="6"/>
        <v/>
      </c>
      <c r="L68" s="151" t="str">
        <f t="shared" si="7"/>
        <v/>
      </c>
      <c r="M68" s="154"/>
      <c r="N68" s="155"/>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AHMAD ADHA BIN MOHAMAD TAHAR</v>
      </c>
      <c r="C69" s="25" t="str">
        <f>IF(FIN!C69="","",FIN!C69)</f>
        <v>3MTA</v>
      </c>
      <c r="D69" s="25">
        <f>IF(FIN!D69="","",FIN!D69)</f>
        <v>990328065779</v>
      </c>
      <c r="E69" s="25" t="str">
        <f>IF(FIN!E69="","",FIN!E69)</f>
        <v>K591DMTA002</v>
      </c>
      <c r="F69" s="25" t="str">
        <f>IF(FIN!F69="","",FIN!F69)</f>
        <v>MTA</v>
      </c>
      <c r="G69" s="25">
        <f>IF(FIN!J69="","",FIN!J69)</f>
        <v>1</v>
      </c>
      <c r="H69" s="80" t="str">
        <f>IF(PB!F69="","",PB!F69)</f>
        <v/>
      </c>
      <c r="I69" s="72" t="str">
        <f>IF(NISBAHPBT="","",PB!KA69)</f>
        <v/>
      </c>
      <c r="J69" s="72" t="str">
        <f>IF(NISBAHPBA="","",PB!KB69)</f>
        <v/>
      </c>
      <c r="K69" s="25" t="str">
        <f t="shared" si="6"/>
        <v/>
      </c>
      <c r="L69" s="151" t="str">
        <f t="shared" si="7"/>
        <v/>
      </c>
      <c r="M69" s="154"/>
      <c r="N69" s="155"/>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AHMAD IKMAL BIN ISHAK</v>
      </c>
      <c r="C70" s="25" t="str">
        <f>IF(FIN!C70="","",FIN!C70)</f>
        <v>3MTA</v>
      </c>
      <c r="D70" s="25">
        <f>IF(FIN!D70="","",FIN!D70)</f>
        <v>991207065865</v>
      </c>
      <c r="E70" s="25" t="str">
        <f>IF(FIN!E70="","",FIN!E70)</f>
        <v>K591DMTA003</v>
      </c>
      <c r="F70" s="25" t="str">
        <f>IF(FIN!F70="","",FIN!F70)</f>
        <v>MTA</v>
      </c>
      <c r="G70" s="25">
        <f>IF(FIN!J70="","",FIN!J70)</f>
        <v>1</v>
      </c>
      <c r="H70" s="80" t="str">
        <f>IF(PB!F70="","",PB!F70)</f>
        <v/>
      </c>
      <c r="I70" s="72" t="str">
        <f>IF(NISBAHPBT="","",PB!KA70)</f>
        <v/>
      </c>
      <c r="J70" s="72" t="str">
        <f>IF(NISBAHPBA="","",PB!KB70)</f>
        <v/>
      </c>
      <c r="K70" s="25" t="str">
        <f t="shared" si="6"/>
        <v/>
      </c>
      <c r="L70" s="151" t="str">
        <f t="shared" si="7"/>
        <v/>
      </c>
      <c r="M70" s="154"/>
      <c r="N70" s="155"/>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AMIR HAMZAH BIN KAMARUL AZLAN</v>
      </c>
      <c r="C71" s="25" t="str">
        <f>IF(FIN!C71="","",FIN!C71)</f>
        <v>3MTA</v>
      </c>
      <c r="D71" s="25">
        <f>IF(FIN!D71="","",FIN!D71)</f>
        <v>990304015435</v>
      </c>
      <c r="E71" s="25" t="str">
        <f>IF(FIN!E71="","",FIN!E71)</f>
        <v>K591DMTA005</v>
      </c>
      <c r="F71" s="25" t="str">
        <f>IF(FIN!F71="","",FIN!F71)</f>
        <v>MTA</v>
      </c>
      <c r="G71" s="25">
        <f>IF(FIN!J71="","",FIN!J71)</f>
        <v>1</v>
      </c>
      <c r="H71" s="80" t="str">
        <f>IF(PB!F71="","",PB!F71)</f>
        <v/>
      </c>
      <c r="I71" s="72" t="str">
        <f>IF(NISBAHPBT="","",PB!KA71)</f>
        <v/>
      </c>
      <c r="J71" s="72" t="str">
        <f>IF(NISBAHPBA="","",PB!KB71)</f>
        <v/>
      </c>
      <c r="K71" s="25" t="str">
        <f t="shared" si="6"/>
        <v/>
      </c>
      <c r="L71" s="151" t="str">
        <f t="shared" si="7"/>
        <v/>
      </c>
      <c r="M71" s="154"/>
      <c r="N71" s="155"/>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KHAIROL HAKIMI BIN ZULKEFLI</v>
      </c>
      <c r="C72" s="25" t="str">
        <f>IF(FIN!C72="","",FIN!C72)</f>
        <v>3MTA</v>
      </c>
      <c r="D72" s="25">
        <f>IF(FIN!D72="","",FIN!D72)</f>
        <v>990218066009</v>
      </c>
      <c r="E72" s="25" t="str">
        <f>IF(FIN!E72="","",FIN!E72)</f>
        <v>K591DMTA006</v>
      </c>
      <c r="F72" s="25" t="str">
        <f>IF(FIN!F72="","",FIN!F72)</f>
        <v>MTA</v>
      </c>
      <c r="G72" s="25">
        <f>IF(FIN!J72="","",FIN!J72)</f>
        <v>1</v>
      </c>
      <c r="H72" s="80" t="str">
        <f>IF(PB!F72="","",PB!F72)</f>
        <v/>
      </c>
      <c r="I72" s="72" t="str">
        <f>IF(NISBAHPBT="","",PB!KA72)</f>
        <v/>
      </c>
      <c r="J72" s="72" t="str">
        <f>IF(NISBAHPBA="","",PB!KB72)</f>
        <v/>
      </c>
      <c r="K72" s="25" t="str">
        <f t="shared" si="6"/>
        <v/>
      </c>
      <c r="L72" s="151" t="str">
        <f t="shared" si="7"/>
        <v/>
      </c>
      <c r="M72" s="154"/>
      <c r="N72" s="155"/>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MUHAMAD SOLIHIN BIN SUHAIMI</v>
      </c>
      <c r="C73" s="25" t="str">
        <f>IF(FIN!C73="","",FIN!C73)</f>
        <v>3MTA</v>
      </c>
      <c r="D73" s="25">
        <f>IF(FIN!D73="","",FIN!D73)</f>
        <v>991121065223</v>
      </c>
      <c r="E73" s="25" t="str">
        <f>IF(FIN!E73="","",FIN!E73)</f>
        <v>K591DMTA008</v>
      </c>
      <c r="F73" s="25" t="str">
        <f>IF(FIN!F73="","",FIN!F73)</f>
        <v>MTA</v>
      </c>
      <c r="G73" s="25">
        <f>IF(FIN!J73="","",FIN!J73)</f>
        <v>1</v>
      </c>
      <c r="H73" s="80" t="str">
        <f>IF(PB!F73="","",PB!F73)</f>
        <v/>
      </c>
      <c r="I73" s="72" t="str">
        <f>IF(NISBAHPBT="","",PB!KA73)</f>
        <v/>
      </c>
      <c r="J73" s="72" t="str">
        <f>IF(NISBAHPBA="","",PB!KB73)</f>
        <v/>
      </c>
      <c r="K73" s="25" t="str">
        <f t="shared" ref="K73:K136" si="15">IF(I73="","",I73*100/NISBAHPBT)</f>
        <v/>
      </c>
      <c r="L73" s="151" t="str">
        <f t="shared" ref="L73:L136" si="16">IF(J73="","",J73*100/NISBAHPBA)</f>
        <v/>
      </c>
      <c r="M73" s="154"/>
      <c r="N73" s="155"/>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MUHAMAD ZAMZURI BIN YUSLEE</v>
      </c>
      <c r="C74" s="25" t="str">
        <f>IF(FIN!C74="","",FIN!C74)</f>
        <v>3MTA</v>
      </c>
      <c r="D74" s="25">
        <f>IF(FIN!D74="","",FIN!D74)</f>
        <v>990324065077</v>
      </c>
      <c r="E74" s="25" t="str">
        <f>IF(FIN!E74="","",FIN!E74)</f>
        <v>K591DMTA009</v>
      </c>
      <c r="F74" s="25" t="str">
        <f>IF(FIN!F74="","",FIN!F74)</f>
        <v>MTA</v>
      </c>
      <c r="G74" s="25">
        <f>IF(FIN!J74="","",FIN!J74)</f>
        <v>1</v>
      </c>
      <c r="H74" s="80" t="str">
        <f>IF(PB!F74="","",PB!F74)</f>
        <v/>
      </c>
      <c r="I74" s="72" t="str">
        <f>IF(NISBAHPBT="","",PB!KA74)</f>
        <v/>
      </c>
      <c r="J74" s="72" t="str">
        <f>IF(NISBAHPBA="","",PB!KB74)</f>
        <v/>
      </c>
      <c r="K74" s="25" t="str">
        <f t="shared" si="15"/>
        <v/>
      </c>
      <c r="L74" s="151" t="str">
        <f t="shared" si="16"/>
        <v/>
      </c>
      <c r="M74" s="154"/>
      <c r="N74" s="155"/>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MUHAMMAD AFIQ BIN NORDIN</v>
      </c>
      <c r="C75" s="25" t="str">
        <f>IF(FIN!C75="","",FIN!C75)</f>
        <v>3MTA</v>
      </c>
      <c r="D75" s="25">
        <f>IF(FIN!D75="","",FIN!D75)</f>
        <v>991216065437</v>
      </c>
      <c r="E75" s="25" t="str">
        <f>IF(FIN!E75="","",FIN!E75)</f>
        <v>K591DMTA010</v>
      </c>
      <c r="F75" s="25" t="str">
        <f>IF(FIN!F75="","",FIN!F75)</f>
        <v>MTA</v>
      </c>
      <c r="G75" s="25">
        <f>IF(FIN!J75="","",FIN!J75)</f>
        <v>1</v>
      </c>
      <c r="H75" s="80" t="str">
        <f>IF(PB!F75="","",PB!F75)</f>
        <v/>
      </c>
      <c r="I75" s="72" t="str">
        <f>IF(NISBAHPBT="","",PB!KA75)</f>
        <v/>
      </c>
      <c r="J75" s="72" t="str">
        <f>IF(NISBAHPBA="","",PB!KB75)</f>
        <v/>
      </c>
      <c r="K75" s="25" t="str">
        <f t="shared" si="15"/>
        <v/>
      </c>
      <c r="L75" s="151" t="str">
        <f t="shared" si="16"/>
        <v/>
      </c>
      <c r="M75" s="154"/>
      <c r="N75" s="155"/>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MUHAMMAD AZWAN FIKRY BIN MUHAMMAD HISHAM</v>
      </c>
      <c r="C76" s="25" t="str">
        <f>IF(FIN!C76="","",FIN!C76)</f>
        <v>3MTA</v>
      </c>
      <c r="D76" s="25">
        <f>IF(FIN!D76="","",FIN!D76)</f>
        <v>990816066519</v>
      </c>
      <c r="E76" s="25" t="str">
        <f>IF(FIN!E76="","",FIN!E76)</f>
        <v>K591DMTA011</v>
      </c>
      <c r="F76" s="25" t="str">
        <f>IF(FIN!F76="","",FIN!F76)</f>
        <v>MTA</v>
      </c>
      <c r="G76" s="25">
        <f>IF(FIN!J76="","",FIN!J76)</f>
        <v>1</v>
      </c>
      <c r="H76" s="80" t="str">
        <f>IF(PB!F76="","",PB!F76)</f>
        <v/>
      </c>
      <c r="I76" s="72" t="str">
        <f>IF(NISBAHPBT="","",PB!KA76)</f>
        <v/>
      </c>
      <c r="J76" s="72" t="str">
        <f>IF(NISBAHPBA="","",PB!KB76)</f>
        <v/>
      </c>
      <c r="K76" s="25" t="str">
        <f t="shared" si="15"/>
        <v/>
      </c>
      <c r="L76" s="151" t="str">
        <f t="shared" si="16"/>
        <v/>
      </c>
      <c r="M76" s="154"/>
      <c r="N76" s="155"/>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MUHAMMAD FARIES BIN MOHD NAZARI</v>
      </c>
      <c r="C77" s="25" t="str">
        <f>IF(FIN!C77="","",FIN!C77)</f>
        <v>3MTA</v>
      </c>
      <c r="D77" s="25">
        <f>IF(FIN!D77="","",FIN!D77)</f>
        <v>990920035499</v>
      </c>
      <c r="E77" s="25" t="str">
        <f>IF(FIN!E77="","",FIN!E77)</f>
        <v>K591DMTA012</v>
      </c>
      <c r="F77" s="25" t="str">
        <f>IF(FIN!F77="","",FIN!F77)</f>
        <v>MTA</v>
      </c>
      <c r="G77" s="25">
        <f>IF(FIN!J77="","",FIN!J77)</f>
        <v>1</v>
      </c>
      <c r="H77" s="80" t="str">
        <f>IF(PB!F77="","",PB!F77)</f>
        <v/>
      </c>
      <c r="I77" s="72" t="str">
        <f>IF(NISBAHPBT="","",PB!KA77)</f>
        <v/>
      </c>
      <c r="J77" s="72" t="str">
        <f>IF(NISBAHPBA="","",PB!KB77)</f>
        <v/>
      </c>
      <c r="K77" s="25" t="str">
        <f t="shared" si="15"/>
        <v/>
      </c>
      <c r="L77" s="151" t="str">
        <f t="shared" si="16"/>
        <v/>
      </c>
      <c r="M77" s="154"/>
      <c r="N77" s="155"/>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MUHAMMAD FIRDAUS BIN HAZMAN</v>
      </c>
      <c r="C78" s="25" t="str">
        <f>IF(FIN!C78="","",FIN!C78)</f>
        <v>3MTA</v>
      </c>
      <c r="D78" s="25">
        <f>IF(FIN!D78="","",FIN!D78)</f>
        <v>990407065371</v>
      </c>
      <c r="E78" s="25" t="str">
        <f>IF(FIN!E78="","",FIN!E78)</f>
        <v>K591DMTA013</v>
      </c>
      <c r="F78" s="25" t="str">
        <f>IF(FIN!F78="","",FIN!F78)</f>
        <v>MTA</v>
      </c>
      <c r="G78" s="25">
        <f>IF(FIN!J78="","",FIN!J78)</f>
        <v>1</v>
      </c>
      <c r="H78" s="80" t="str">
        <f>IF(PB!F78="","",PB!F78)</f>
        <v/>
      </c>
      <c r="I78" s="72" t="str">
        <f>IF(NISBAHPBT="","",PB!KA78)</f>
        <v/>
      </c>
      <c r="J78" s="72" t="str">
        <f>IF(NISBAHPBA="","",PB!KB78)</f>
        <v/>
      </c>
      <c r="K78" s="25" t="str">
        <f t="shared" si="15"/>
        <v/>
      </c>
      <c r="L78" s="151" t="str">
        <f t="shared" si="16"/>
        <v/>
      </c>
      <c r="M78" s="154"/>
      <c r="N78" s="155"/>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MUHAMMAD HAKIMI BIN SAPIA'E</v>
      </c>
      <c r="C79" s="25" t="str">
        <f>IF(FIN!C79="","",FIN!C79)</f>
        <v>3MTA</v>
      </c>
      <c r="D79" s="25">
        <f>IF(FIN!D79="","",FIN!D79)</f>
        <v>990301065971</v>
      </c>
      <c r="E79" s="25" t="str">
        <f>IF(FIN!E79="","",FIN!E79)</f>
        <v>K591DMTA015</v>
      </c>
      <c r="F79" s="25" t="str">
        <f>IF(FIN!F79="","",FIN!F79)</f>
        <v>MTA</v>
      </c>
      <c r="G79" s="25">
        <f>IF(FIN!J79="","",FIN!J79)</f>
        <v>1</v>
      </c>
      <c r="H79" s="80" t="str">
        <f>IF(PB!F79="","",PB!F79)</f>
        <v/>
      </c>
      <c r="I79" s="72" t="str">
        <f>IF(NISBAHPBT="","",PB!KA79)</f>
        <v/>
      </c>
      <c r="J79" s="72" t="str">
        <f>IF(NISBAHPBA="","",PB!KB79)</f>
        <v/>
      </c>
      <c r="K79" s="25" t="str">
        <f t="shared" si="15"/>
        <v/>
      </c>
      <c r="L79" s="151" t="str">
        <f t="shared" si="16"/>
        <v/>
      </c>
      <c r="M79" s="154"/>
      <c r="N79" s="155"/>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MUHAMMAD LUQMAN BIN MD NOOR</v>
      </c>
      <c r="C80" s="25" t="str">
        <f>IF(FIN!C80="","",FIN!C80)</f>
        <v>3MTA</v>
      </c>
      <c r="D80" s="25">
        <f>IF(FIN!D80="","",FIN!D80)</f>
        <v>990517035819</v>
      </c>
      <c r="E80" s="25" t="str">
        <f>IF(FIN!E80="","",FIN!E80)</f>
        <v>K591DMTA016</v>
      </c>
      <c r="F80" s="25" t="str">
        <f>IF(FIN!F80="","",FIN!F80)</f>
        <v>MTA</v>
      </c>
      <c r="G80" s="25">
        <f>IF(FIN!J80="","",FIN!J80)</f>
        <v>1</v>
      </c>
      <c r="H80" s="80" t="str">
        <f>IF(PB!F80="","",PB!F80)</f>
        <v/>
      </c>
      <c r="I80" s="72" t="str">
        <f>IF(NISBAHPBT="","",PB!KA80)</f>
        <v/>
      </c>
      <c r="J80" s="72" t="str">
        <f>IF(NISBAHPBA="","",PB!KB80)</f>
        <v/>
      </c>
      <c r="K80" s="25" t="str">
        <f t="shared" si="15"/>
        <v/>
      </c>
      <c r="L80" s="151" t="str">
        <f t="shared" si="16"/>
        <v/>
      </c>
      <c r="M80" s="154"/>
      <c r="N80" s="155"/>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MUHAMMAD ZULKHAIRI BIN MOHD ISMAWI</v>
      </c>
      <c r="C81" s="25" t="str">
        <f>IF(FIN!C81="","",FIN!C81)</f>
        <v>3MTA</v>
      </c>
      <c r="D81" s="25">
        <f>IF(FIN!D81="","",FIN!D81)</f>
        <v>990602107311</v>
      </c>
      <c r="E81" s="25" t="str">
        <f>IF(FIN!E81="","",FIN!E81)</f>
        <v>K591DMTA019</v>
      </c>
      <c r="F81" s="25" t="str">
        <f>IF(FIN!F81="","",FIN!F81)</f>
        <v>MTA</v>
      </c>
      <c r="G81" s="25">
        <f>IF(FIN!J81="","",FIN!J81)</f>
        <v>1</v>
      </c>
      <c r="H81" s="80" t="str">
        <f>IF(PB!F81="","",PB!F81)</f>
        <v/>
      </c>
      <c r="I81" s="72" t="str">
        <f>IF(NISBAHPBT="","",PB!KA81)</f>
        <v/>
      </c>
      <c r="J81" s="72" t="str">
        <f>IF(NISBAHPBA="","",PB!KB81)</f>
        <v/>
      </c>
      <c r="K81" s="25" t="str">
        <f t="shared" si="15"/>
        <v/>
      </c>
      <c r="L81" s="151" t="str">
        <f t="shared" si="16"/>
        <v/>
      </c>
      <c r="M81" s="154"/>
      <c r="N81" s="155"/>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NORHAMIZAN BIN ZAMRI</v>
      </c>
      <c r="C82" s="25" t="str">
        <f>IF(FIN!C82="","",FIN!C82)</f>
        <v>3MTA</v>
      </c>
      <c r="D82" s="25">
        <f>IF(FIN!D82="","",FIN!D82)</f>
        <v>990512035633</v>
      </c>
      <c r="E82" s="25" t="str">
        <f>IF(FIN!E82="","",FIN!E82)</f>
        <v>K591DMTA020</v>
      </c>
      <c r="F82" s="25" t="str">
        <f>IF(FIN!F82="","",FIN!F82)</f>
        <v>MTA</v>
      </c>
      <c r="G82" s="25">
        <f>IF(FIN!J82="","",FIN!J82)</f>
        <v>1</v>
      </c>
      <c r="H82" s="80" t="str">
        <f>IF(PB!F82="","",PB!F82)</f>
        <v/>
      </c>
      <c r="I82" s="72" t="str">
        <f>IF(NISBAHPBT="","",PB!KA82)</f>
        <v/>
      </c>
      <c r="J82" s="72" t="str">
        <f>IF(NISBAHPBA="","",PB!KB82)</f>
        <v/>
      </c>
      <c r="K82" s="25" t="str">
        <f t="shared" si="15"/>
        <v/>
      </c>
      <c r="L82" s="151" t="str">
        <f t="shared" si="16"/>
        <v/>
      </c>
      <c r="M82" s="154"/>
      <c r="N82" s="155"/>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RAJA AMMAR ZAQWAN BIN RAJA AFINDI</v>
      </c>
      <c r="C83" s="25" t="str">
        <f>IF(FIN!C83="","",FIN!C83)</f>
        <v>3MTA</v>
      </c>
      <c r="D83" s="25">
        <f>IF(FIN!D83="","",FIN!D83)</f>
        <v>990928065385</v>
      </c>
      <c r="E83" s="25" t="str">
        <f>IF(FIN!E83="","",FIN!E83)</f>
        <v>K591DMTA021</v>
      </c>
      <c r="F83" s="25" t="str">
        <f>IF(FIN!F83="","",FIN!F83)</f>
        <v>MTA</v>
      </c>
      <c r="G83" s="25">
        <f>IF(FIN!J83="","",FIN!J83)</f>
        <v>1</v>
      </c>
      <c r="H83" s="80" t="str">
        <f>IF(PB!F83="","",PB!F83)</f>
        <v/>
      </c>
      <c r="I83" s="72" t="str">
        <f>IF(NISBAHPBT="","",PB!KA83)</f>
        <v/>
      </c>
      <c r="J83" s="72" t="str">
        <f>IF(NISBAHPBA="","",PB!KB83)</f>
        <v/>
      </c>
      <c r="K83" s="25" t="str">
        <f t="shared" si="15"/>
        <v/>
      </c>
      <c r="L83" s="151" t="str">
        <f t="shared" si="16"/>
        <v/>
      </c>
      <c r="M83" s="154"/>
      <c r="N83" s="155"/>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MOHAMAD AKMAL AIDIL BIN ABDUL  MALIK</v>
      </c>
      <c r="C84" s="25" t="str">
        <f>IF(FIN!C84="","",FIN!C84)</f>
        <v>3MTA</v>
      </c>
      <c r="D84" s="25">
        <f>IF(FIN!D84="","",FIN!D84)</f>
        <v>980112026229</v>
      </c>
      <c r="E84" s="25" t="str">
        <f>IF(FIN!E84="","",FIN!E84)</f>
        <v>K591CMTA004</v>
      </c>
      <c r="F84" s="25" t="str">
        <f>IF(FIN!F84="","",FIN!F84)</f>
        <v>MTA</v>
      </c>
      <c r="G84" s="25">
        <f>IF(FIN!J84="","",FIN!J84)</f>
        <v>1</v>
      </c>
      <c r="H84" s="80" t="str">
        <f>IF(PB!F84="","",PB!F84)</f>
        <v/>
      </c>
      <c r="I84" s="72" t="str">
        <f>IF(NISBAHPBT="","",PB!KA84)</f>
        <v/>
      </c>
      <c r="J84" s="72" t="str">
        <f>IF(NISBAHPBA="","",PB!KB84)</f>
        <v/>
      </c>
      <c r="K84" s="25" t="str">
        <f t="shared" si="15"/>
        <v/>
      </c>
      <c r="L84" s="151" t="str">
        <f t="shared" si="16"/>
        <v/>
      </c>
      <c r="M84" s="154"/>
      <c r="N84" s="155"/>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RIFA'IE HAZIQ BIN  BADRUL HISHAM</v>
      </c>
      <c r="C85" s="25" t="str">
        <f>IF(FIN!C85="","",FIN!C85)</f>
        <v>3MTA</v>
      </c>
      <c r="D85" s="25">
        <f>IF(FIN!D85="","",FIN!D85)</f>
        <v>981228086527</v>
      </c>
      <c r="E85" s="25" t="str">
        <f>IF(FIN!E85="","",FIN!E85)</f>
        <v>K591CMTA028</v>
      </c>
      <c r="F85" s="25" t="str">
        <f>IF(FIN!F85="","",FIN!F85)</f>
        <v>MTA</v>
      </c>
      <c r="G85" s="25">
        <f>IF(FIN!J85="","",FIN!J85)</f>
        <v>1</v>
      </c>
      <c r="H85" s="80" t="str">
        <f>IF(PB!F85="","",PB!F85)</f>
        <v/>
      </c>
      <c r="I85" s="72" t="str">
        <f>IF(NISBAHPBT="","",PB!KA85)</f>
        <v/>
      </c>
      <c r="J85" s="72" t="str">
        <f>IF(NISBAHPBA="","",PB!KB85)</f>
        <v/>
      </c>
      <c r="K85" s="25" t="str">
        <f t="shared" si="15"/>
        <v/>
      </c>
      <c r="L85" s="151" t="str">
        <f t="shared" si="16"/>
        <v/>
      </c>
      <c r="M85" s="154"/>
      <c r="N85" s="155"/>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AFWAN SABIQ BIN MOHD NOOR RAMDZOM</v>
      </c>
      <c r="C86" s="25" t="str">
        <f>IF(FIN!C86="","",FIN!C86)</f>
        <v>3MTK</v>
      </c>
      <c r="D86" s="25">
        <f>IF(FIN!D86="","",FIN!D86)</f>
        <v>990802066577</v>
      </c>
      <c r="E86" s="25" t="str">
        <f>IF(FIN!E86="","",FIN!E86)</f>
        <v>K591DMTK001</v>
      </c>
      <c r="F86" s="25" t="str">
        <f>IF(FIN!F86="","",FIN!F86)</f>
        <v>MTK</v>
      </c>
      <c r="G86" s="25">
        <f>IF(FIN!J86="","",FIN!J86)</f>
        <v>1</v>
      </c>
      <c r="H86" s="80" t="str">
        <f>IF(PB!F86="","",PB!F86)</f>
        <v/>
      </c>
      <c r="I86" s="72" t="str">
        <f>IF(NISBAHPBT="","",PB!KA86)</f>
        <v/>
      </c>
      <c r="J86" s="72" t="str">
        <f>IF(NISBAHPBA="","",PB!KB86)</f>
        <v/>
      </c>
      <c r="K86" s="25" t="str">
        <f t="shared" si="15"/>
        <v/>
      </c>
      <c r="L86" s="151" t="str">
        <f t="shared" si="16"/>
        <v/>
      </c>
      <c r="M86" s="154"/>
      <c r="N86" s="155"/>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AHMAD FIQRI BIN MOHAMAD ROSLI</v>
      </c>
      <c r="C87" s="25" t="str">
        <f>IF(FIN!C87="","",FIN!C87)</f>
        <v>3MTK</v>
      </c>
      <c r="D87" s="25">
        <f>IF(FIN!D87="","",FIN!D87)</f>
        <v>990610065449</v>
      </c>
      <c r="E87" s="25" t="str">
        <f>IF(FIN!E87="","",FIN!E87)</f>
        <v>K591DMTK002</v>
      </c>
      <c r="F87" s="25" t="str">
        <f>IF(FIN!F87="","",FIN!F87)</f>
        <v>MTK</v>
      </c>
      <c r="G87" s="25">
        <f>IF(FIN!J87="","",FIN!J87)</f>
        <v>1</v>
      </c>
      <c r="H87" s="80" t="str">
        <f>IF(PB!F87="","",PB!F87)</f>
        <v/>
      </c>
      <c r="I87" s="72" t="str">
        <f>IF(NISBAHPBT="","",PB!KA87)</f>
        <v/>
      </c>
      <c r="J87" s="72" t="str">
        <f>IF(NISBAHPBA="","",PB!KB87)</f>
        <v/>
      </c>
      <c r="K87" s="25" t="str">
        <f t="shared" si="15"/>
        <v/>
      </c>
      <c r="L87" s="151" t="str">
        <f t="shared" si="16"/>
        <v/>
      </c>
      <c r="M87" s="154"/>
      <c r="N87" s="155"/>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AHMAD ZAIHAR BIN ZAB SAIFOLADZHAR</v>
      </c>
      <c r="C88" s="25" t="str">
        <f>IF(FIN!C88="","",FIN!C88)</f>
        <v>3MTK</v>
      </c>
      <c r="D88" s="25">
        <f>IF(FIN!D88="","",FIN!D88)</f>
        <v>990821146601</v>
      </c>
      <c r="E88" s="25" t="str">
        <f>IF(FIN!E88="","",FIN!E88)</f>
        <v>K591DMTK003</v>
      </c>
      <c r="F88" s="25" t="str">
        <f>IF(FIN!F88="","",FIN!F88)</f>
        <v>MTK</v>
      </c>
      <c r="G88" s="25">
        <f>IF(FIN!J88="","",FIN!J88)</f>
        <v>1</v>
      </c>
      <c r="H88" s="80" t="str">
        <f>IF(PB!F88="","",PB!F88)</f>
        <v/>
      </c>
      <c r="I88" s="72" t="str">
        <f>IF(NISBAHPBT="","",PB!KA88)</f>
        <v/>
      </c>
      <c r="J88" s="72" t="str">
        <f>IF(NISBAHPBA="","",PB!KB88)</f>
        <v/>
      </c>
      <c r="K88" s="25" t="str">
        <f t="shared" si="15"/>
        <v/>
      </c>
      <c r="L88" s="151" t="str">
        <f t="shared" si="16"/>
        <v/>
      </c>
      <c r="M88" s="154"/>
      <c r="N88" s="155"/>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AZIZUL FIKRI BIN ISMAIL</v>
      </c>
      <c r="C89" s="25" t="str">
        <f>IF(FIN!C89="","",FIN!C89)</f>
        <v>3MTK</v>
      </c>
      <c r="D89" s="25">
        <f>IF(FIN!D89="","",FIN!D89)</f>
        <v>990217065071</v>
      </c>
      <c r="E89" s="25" t="str">
        <f>IF(FIN!E89="","",FIN!E89)</f>
        <v>K591DMTK004</v>
      </c>
      <c r="F89" s="25" t="str">
        <f>IF(FIN!F89="","",FIN!F89)</f>
        <v>MTK</v>
      </c>
      <c r="G89" s="25">
        <f>IF(FIN!J89="","",FIN!J89)</f>
        <v>1</v>
      </c>
      <c r="H89" s="80" t="str">
        <f>IF(PB!F89="","",PB!F89)</f>
        <v/>
      </c>
      <c r="I89" s="72" t="str">
        <f>IF(NISBAHPBT="","",PB!KA89)</f>
        <v/>
      </c>
      <c r="J89" s="72" t="str">
        <f>IF(NISBAHPBA="","",PB!KB89)</f>
        <v/>
      </c>
      <c r="K89" s="25" t="str">
        <f t="shared" si="15"/>
        <v/>
      </c>
      <c r="L89" s="151" t="str">
        <f t="shared" si="16"/>
        <v/>
      </c>
      <c r="M89" s="154"/>
      <c r="N89" s="155"/>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ISQANDAR ZULQARNAIN BIN NOR HALIM</v>
      </c>
      <c r="C90" s="25" t="str">
        <f>IF(FIN!C90="","",FIN!C90)</f>
        <v>3MTK</v>
      </c>
      <c r="D90" s="25">
        <f>IF(FIN!D90="","",FIN!D90)</f>
        <v>990801066639</v>
      </c>
      <c r="E90" s="25" t="str">
        <f>IF(FIN!E90="","",FIN!E90)</f>
        <v>K591DMTK005</v>
      </c>
      <c r="F90" s="25" t="str">
        <f>IF(FIN!F90="","",FIN!F90)</f>
        <v>MTK</v>
      </c>
      <c r="G90" s="25">
        <f>IF(FIN!J90="","",FIN!J90)</f>
        <v>1</v>
      </c>
      <c r="H90" s="80" t="str">
        <f>IF(PB!F90="","",PB!F90)</f>
        <v/>
      </c>
      <c r="I90" s="72" t="str">
        <f>IF(NISBAHPBT="","",PB!KA90)</f>
        <v/>
      </c>
      <c r="J90" s="72" t="str">
        <f>IF(NISBAHPBA="","",PB!KB90)</f>
        <v/>
      </c>
      <c r="K90" s="25" t="str">
        <f t="shared" si="15"/>
        <v/>
      </c>
      <c r="L90" s="151" t="str">
        <f t="shared" si="16"/>
        <v/>
      </c>
      <c r="M90" s="154"/>
      <c r="N90" s="155"/>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KHAIRUL RIDUAN BIN KHAIRUDIN</v>
      </c>
      <c r="C91" s="25" t="str">
        <f>IF(FIN!C91="","",FIN!C91)</f>
        <v>3MTK</v>
      </c>
      <c r="D91" s="25">
        <f>IF(FIN!D91="","",FIN!D91)</f>
        <v>990910065475</v>
      </c>
      <c r="E91" s="25" t="str">
        <f>IF(FIN!E91="","",FIN!E91)</f>
        <v>K591DMTK006</v>
      </c>
      <c r="F91" s="25" t="str">
        <f>IF(FIN!F91="","",FIN!F91)</f>
        <v>MTK</v>
      </c>
      <c r="G91" s="25">
        <f>IF(FIN!J91="","",FIN!J91)</f>
        <v>1</v>
      </c>
      <c r="H91" s="80" t="str">
        <f>IF(PB!F91="","",PB!F91)</f>
        <v/>
      </c>
      <c r="I91" s="72" t="str">
        <f>IF(NISBAHPBT="","",PB!KA91)</f>
        <v/>
      </c>
      <c r="J91" s="72" t="str">
        <f>IF(NISBAHPBA="","",PB!KB91)</f>
        <v/>
      </c>
      <c r="K91" s="25" t="str">
        <f t="shared" si="15"/>
        <v/>
      </c>
      <c r="L91" s="151" t="str">
        <f t="shared" si="16"/>
        <v/>
      </c>
      <c r="M91" s="154"/>
      <c r="N91" s="155"/>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MALINDRA BIN MOHD NOR</v>
      </c>
      <c r="C92" s="25" t="str">
        <f>IF(FIN!C92="","",FIN!C92)</f>
        <v>3MTK</v>
      </c>
      <c r="D92" s="25">
        <f>IF(FIN!D92="","",FIN!D92)</f>
        <v>991214065599</v>
      </c>
      <c r="E92" s="25" t="str">
        <f>IF(FIN!E92="","",FIN!E92)</f>
        <v>K591DMTK008</v>
      </c>
      <c r="F92" s="25" t="str">
        <f>IF(FIN!F92="","",FIN!F92)</f>
        <v>MTK</v>
      </c>
      <c r="G92" s="25">
        <f>IF(FIN!J92="","",FIN!J92)</f>
        <v>1</v>
      </c>
      <c r="H92" s="80" t="str">
        <f>IF(PB!F92="","",PB!F92)</f>
        <v/>
      </c>
      <c r="I92" s="72" t="str">
        <f>IF(NISBAHPBT="","",PB!KA92)</f>
        <v/>
      </c>
      <c r="J92" s="72" t="str">
        <f>IF(NISBAHPBA="","",PB!KB92)</f>
        <v/>
      </c>
      <c r="K92" s="25" t="str">
        <f t="shared" si="15"/>
        <v/>
      </c>
      <c r="L92" s="151" t="str">
        <f t="shared" si="16"/>
        <v/>
      </c>
      <c r="M92" s="154"/>
      <c r="N92" s="155"/>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MUHAMAD ADWA TAUFIQ BIN AZIZAN</v>
      </c>
      <c r="C93" s="25" t="str">
        <f>IF(FIN!C93="","",FIN!C93)</f>
        <v>3MTK</v>
      </c>
      <c r="D93" s="25">
        <f>IF(FIN!D93="","",FIN!D93)</f>
        <v>991226066097</v>
      </c>
      <c r="E93" s="25" t="str">
        <f>IF(FIN!E93="","",FIN!E93)</f>
        <v>K591DMTK009</v>
      </c>
      <c r="F93" s="25" t="str">
        <f>IF(FIN!F93="","",FIN!F93)</f>
        <v>MTK</v>
      </c>
      <c r="G93" s="25">
        <f>IF(FIN!J93="","",FIN!J93)</f>
        <v>1</v>
      </c>
      <c r="H93" s="80" t="str">
        <f>IF(PB!F93="","",PB!F93)</f>
        <v/>
      </c>
      <c r="I93" s="72" t="str">
        <f>IF(NISBAHPBT="","",PB!KA93)</f>
        <v/>
      </c>
      <c r="J93" s="72" t="str">
        <f>IF(NISBAHPBA="","",PB!KB93)</f>
        <v/>
      </c>
      <c r="K93" s="25" t="str">
        <f t="shared" si="15"/>
        <v/>
      </c>
      <c r="L93" s="151" t="str">
        <f t="shared" si="16"/>
        <v/>
      </c>
      <c r="M93" s="154"/>
      <c r="N93" s="155"/>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MUHAMMAD ADIB SYAHIR BIN ABDULLAH</v>
      </c>
      <c r="C94" s="25" t="str">
        <f>IF(FIN!C94="","",FIN!C94)</f>
        <v>3MTK</v>
      </c>
      <c r="D94" s="25">
        <f>IF(FIN!D94="","",FIN!D94)</f>
        <v>990504146691</v>
      </c>
      <c r="E94" s="25" t="str">
        <f>IF(FIN!E94="","",FIN!E94)</f>
        <v>K591DMTK011</v>
      </c>
      <c r="F94" s="25" t="str">
        <f>IF(FIN!F94="","",FIN!F94)</f>
        <v>MTK</v>
      </c>
      <c r="G94" s="25">
        <f>IF(FIN!J94="","",FIN!J94)</f>
        <v>1</v>
      </c>
      <c r="H94" s="80" t="str">
        <f>IF(PB!F94="","",PB!F94)</f>
        <v/>
      </c>
      <c r="I94" s="72" t="str">
        <f>IF(NISBAHPBT="","",PB!KA94)</f>
        <v/>
      </c>
      <c r="J94" s="72" t="str">
        <f>IF(NISBAHPBA="","",PB!KB94)</f>
        <v/>
      </c>
      <c r="K94" s="25" t="str">
        <f t="shared" si="15"/>
        <v/>
      </c>
      <c r="L94" s="151" t="str">
        <f t="shared" si="16"/>
        <v/>
      </c>
      <c r="M94" s="154"/>
      <c r="N94" s="155"/>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MUHAMMAD AIKAL BIN ALIAS</v>
      </c>
      <c r="C95" s="25" t="str">
        <f>IF(FIN!C95="","",FIN!C95)</f>
        <v>3MTK</v>
      </c>
      <c r="D95" s="25">
        <f>IF(FIN!D95="","",FIN!D95)</f>
        <v>990410065903</v>
      </c>
      <c r="E95" s="25" t="str">
        <f>IF(FIN!E95="","",FIN!E95)</f>
        <v>K591DMTK012</v>
      </c>
      <c r="F95" s="25" t="str">
        <f>IF(FIN!F95="","",FIN!F95)</f>
        <v>MTK</v>
      </c>
      <c r="G95" s="25">
        <f>IF(FIN!J95="","",FIN!J95)</f>
        <v>1</v>
      </c>
      <c r="H95" s="80" t="str">
        <f>IF(PB!F95="","",PB!F95)</f>
        <v/>
      </c>
      <c r="I95" s="72" t="str">
        <f>IF(NISBAHPBT="","",PB!KA95)</f>
        <v/>
      </c>
      <c r="J95" s="72" t="str">
        <f>IF(NISBAHPBA="","",PB!KB95)</f>
        <v/>
      </c>
      <c r="K95" s="25" t="str">
        <f t="shared" si="15"/>
        <v/>
      </c>
      <c r="L95" s="151" t="str">
        <f t="shared" si="16"/>
        <v/>
      </c>
      <c r="M95" s="154"/>
      <c r="N95" s="155"/>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MUHAMMAD AMIRUL FIQRI BIN MOHD NADZARI</v>
      </c>
      <c r="C96" s="25" t="str">
        <f>IF(FIN!C96="","",FIN!C96)</f>
        <v>3MTK</v>
      </c>
      <c r="D96" s="25">
        <f>IF(FIN!D96="","",FIN!D96)</f>
        <v>990715065701</v>
      </c>
      <c r="E96" s="25" t="str">
        <f>IF(FIN!E96="","",FIN!E96)</f>
        <v>K591DMTK013</v>
      </c>
      <c r="F96" s="25" t="str">
        <f>IF(FIN!F96="","",FIN!F96)</f>
        <v>MTK</v>
      </c>
      <c r="G96" s="25">
        <f>IF(FIN!J96="","",FIN!J96)</f>
        <v>1</v>
      </c>
      <c r="H96" s="80" t="str">
        <f>IF(PB!F96="","",PB!F96)</f>
        <v/>
      </c>
      <c r="I96" s="72" t="str">
        <f>IF(NISBAHPBT="","",PB!KA96)</f>
        <v/>
      </c>
      <c r="J96" s="72" t="str">
        <f>IF(NISBAHPBA="","",PB!KB96)</f>
        <v/>
      </c>
      <c r="K96" s="25" t="str">
        <f t="shared" si="15"/>
        <v/>
      </c>
      <c r="L96" s="151" t="str">
        <f t="shared" si="16"/>
        <v/>
      </c>
      <c r="M96" s="154"/>
      <c r="N96" s="155"/>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MUHAMMAD FADZLI BIN JOHARI</v>
      </c>
      <c r="C97" s="25" t="str">
        <f>IF(FIN!C97="","",FIN!C97)</f>
        <v>3MTK</v>
      </c>
      <c r="D97" s="25">
        <f>IF(FIN!D97="","",FIN!D97)</f>
        <v>990817066633</v>
      </c>
      <c r="E97" s="25" t="str">
        <f>IF(FIN!E97="","",FIN!E97)</f>
        <v>K591DMTK014</v>
      </c>
      <c r="F97" s="25" t="str">
        <f>IF(FIN!F97="","",FIN!F97)</f>
        <v>MTK</v>
      </c>
      <c r="G97" s="25">
        <f>IF(FIN!J97="","",FIN!J97)</f>
        <v>1</v>
      </c>
      <c r="H97" s="80" t="str">
        <f>IF(PB!F97="","",PB!F97)</f>
        <v/>
      </c>
      <c r="I97" s="72" t="str">
        <f>IF(NISBAHPBT="","",PB!KA97)</f>
        <v/>
      </c>
      <c r="J97" s="72" t="str">
        <f>IF(NISBAHPBA="","",PB!KB97)</f>
        <v/>
      </c>
      <c r="K97" s="25" t="str">
        <f t="shared" si="15"/>
        <v/>
      </c>
      <c r="L97" s="151" t="str">
        <f t="shared" si="16"/>
        <v/>
      </c>
      <c r="M97" s="154"/>
      <c r="N97" s="155"/>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MUHAMMAD FARIDZUDDIN BIN MOHD ZUKI</v>
      </c>
      <c r="C98" s="25" t="str">
        <f>IF(FIN!C98="","",FIN!C98)</f>
        <v>3MTK</v>
      </c>
      <c r="D98" s="25">
        <f>IF(FIN!D98="","",FIN!D98)</f>
        <v>990623065675</v>
      </c>
      <c r="E98" s="25" t="str">
        <f>IF(FIN!E98="","",FIN!E98)</f>
        <v>K591DMTK015</v>
      </c>
      <c r="F98" s="25" t="str">
        <f>IF(FIN!F98="","",FIN!F98)</f>
        <v>MTK</v>
      </c>
      <c r="G98" s="25">
        <f>IF(FIN!J98="","",FIN!J98)</f>
        <v>1</v>
      </c>
      <c r="H98" s="80" t="str">
        <f>IF(PB!F98="","",PB!F98)</f>
        <v/>
      </c>
      <c r="I98" s="72" t="str">
        <f>IF(NISBAHPBT="","",PB!KA98)</f>
        <v/>
      </c>
      <c r="J98" s="72" t="str">
        <f>IF(NISBAHPBA="","",PB!KB98)</f>
        <v/>
      </c>
      <c r="K98" s="25" t="str">
        <f t="shared" si="15"/>
        <v/>
      </c>
      <c r="L98" s="151" t="str">
        <f t="shared" si="16"/>
        <v/>
      </c>
      <c r="M98" s="154"/>
      <c r="N98" s="155"/>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MUHAMMAD HAFIZI RASHDI BIN HUSAIN</v>
      </c>
      <c r="C99" s="25" t="str">
        <f>IF(FIN!C99="","",FIN!C99)</f>
        <v>3MTK</v>
      </c>
      <c r="D99" s="25">
        <f>IF(FIN!D99="","",FIN!D99)</f>
        <v>990528065431</v>
      </c>
      <c r="E99" s="25" t="str">
        <f>IF(FIN!E99="","",FIN!E99)</f>
        <v>K591DMTK016</v>
      </c>
      <c r="F99" s="25" t="str">
        <f>IF(FIN!F99="","",FIN!F99)</f>
        <v>MTK</v>
      </c>
      <c r="G99" s="25">
        <f>IF(FIN!J99="","",FIN!J99)</f>
        <v>1</v>
      </c>
      <c r="H99" s="80" t="str">
        <f>IF(PB!F99="","",PB!F99)</f>
        <v/>
      </c>
      <c r="I99" s="72" t="str">
        <f>IF(NISBAHPBT="","",PB!KA99)</f>
        <v/>
      </c>
      <c r="J99" s="72" t="str">
        <f>IF(NISBAHPBA="","",PB!KB99)</f>
        <v/>
      </c>
      <c r="K99" s="25" t="str">
        <f t="shared" si="15"/>
        <v/>
      </c>
      <c r="L99" s="151" t="str">
        <f t="shared" si="16"/>
        <v/>
      </c>
      <c r="M99" s="154"/>
      <c r="N99" s="155"/>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MUHAMMAD NA'EEM NAUFAL BIN MOHD SHARIF</v>
      </c>
      <c r="C100" s="25" t="str">
        <f>IF(FIN!C100="","",FIN!C100)</f>
        <v>3MTK</v>
      </c>
      <c r="D100" s="25">
        <f>IF(FIN!D100="","",FIN!D100)</f>
        <v>990817145761</v>
      </c>
      <c r="E100" s="25" t="str">
        <f>IF(FIN!E100="","",FIN!E100)</f>
        <v>K591DMTK017</v>
      </c>
      <c r="F100" s="25" t="str">
        <f>IF(FIN!F100="","",FIN!F100)</f>
        <v>MTK</v>
      </c>
      <c r="G100" s="25">
        <f>IF(FIN!J100="","",FIN!J100)</f>
        <v>1</v>
      </c>
      <c r="H100" s="80" t="str">
        <f>IF(PB!F100="","",PB!F100)</f>
        <v/>
      </c>
      <c r="I100" s="72" t="str">
        <f>IF(NISBAHPBT="","",PB!KA100)</f>
        <v/>
      </c>
      <c r="J100" s="72" t="str">
        <f>IF(NISBAHPBA="","",PB!KB100)</f>
        <v/>
      </c>
      <c r="K100" s="25" t="str">
        <f t="shared" si="15"/>
        <v/>
      </c>
      <c r="L100" s="151" t="str">
        <f t="shared" si="16"/>
        <v/>
      </c>
      <c r="M100" s="154"/>
      <c r="N100" s="155"/>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MUHAMMAD NOR SALBUNIE BIN ABDUL MAJID</v>
      </c>
      <c r="C101" s="25" t="str">
        <f>IF(FIN!C101="","",FIN!C101)</f>
        <v>3MTK</v>
      </c>
      <c r="D101" s="25">
        <f>IF(FIN!D101="","",FIN!D101)</f>
        <v>991111065051</v>
      </c>
      <c r="E101" s="25" t="str">
        <f>IF(FIN!E101="","",FIN!E101)</f>
        <v>K591DMTK018</v>
      </c>
      <c r="F101" s="25" t="str">
        <f>IF(FIN!F101="","",FIN!F101)</f>
        <v>MTK</v>
      </c>
      <c r="G101" s="25">
        <f>IF(FIN!J101="","",FIN!J101)</f>
        <v>1</v>
      </c>
      <c r="H101" s="80" t="str">
        <f>IF(PB!F101="","",PB!F101)</f>
        <v/>
      </c>
      <c r="I101" s="72" t="str">
        <f>IF(NISBAHPBT="","",PB!KA101)</f>
        <v/>
      </c>
      <c r="J101" s="72" t="str">
        <f>IF(NISBAHPBA="","",PB!KB101)</f>
        <v/>
      </c>
      <c r="K101" s="25" t="str">
        <f t="shared" si="15"/>
        <v/>
      </c>
      <c r="L101" s="151" t="str">
        <f t="shared" si="16"/>
        <v/>
      </c>
      <c r="M101" s="154"/>
      <c r="N101" s="155"/>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MUHAMMAD RIZAL BIN ISMAIL</v>
      </c>
      <c r="C102" s="25" t="str">
        <f>IF(FIN!C102="","",FIN!C102)</f>
        <v>3MTK</v>
      </c>
      <c r="D102" s="25">
        <f>IF(FIN!D102="","",FIN!D102)</f>
        <v>991021066325</v>
      </c>
      <c r="E102" s="25" t="str">
        <f>IF(FIN!E102="","",FIN!E102)</f>
        <v>K591DMTK019</v>
      </c>
      <c r="F102" s="25" t="str">
        <f>IF(FIN!F102="","",FIN!F102)</f>
        <v>MTK</v>
      </c>
      <c r="G102" s="25">
        <f>IF(FIN!J102="","",FIN!J102)</f>
        <v>1</v>
      </c>
      <c r="H102" s="80" t="str">
        <f>IF(PB!F102="","",PB!F102)</f>
        <v/>
      </c>
      <c r="I102" s="72" t="str">
        <f>IF(NISBAHPBT="","",PB!KA102)</f>
        <v/>
      </c>
      <c r="J102" s="72" t="str">
        <f>IF(NISBAHPBA="","",PB!KB102)</f>
        <v/>
      </c>
      <c r="K102" s="25" t="str">
        <f t="shared" si="15"/>
        <v/>
      </c>
      <c r="L102" s="151" t="str">
        <f t="shared" si="16"/>
        <v/>
      </c>
      <c r="M102" s="154"/>
      <c r="N102" s="155"/>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MUHAMMAD SHAHRIL BIN MOHD ZAINUDDIN</v>
      </c>
      <c r="C103" s="25" t="str">
        <f>IF(FIN!C103="","",FIN!C103)</f>
        <v>3MTK</v>
      </c>
      <c r="D103" s="25">
        <f>IF(FIN!D103="","",FIN!D103)</f>
        <v>980831065515</v>
      </c>
      <c r="E103" s="25" t="str">
        <f>IF(FIN!E103="","",FIN!E103)</f>
        <v>K591DMTK020</v>
      </c>
      <c r="F103" s="25" t="str">
        <f>IF(FIN!F103="","",FIN!F103)</f>
        <v>MTK</v>
      </c>
      <c r="G103" s="25">
        <f>IF(FIN!J103="","",FIN!J103)</f>
        <v>1</v>
      </c>
      <c r="H103" s="80" t="str">
        <f>IF(PB!F103="","",PB!F103)</f>
        <v/>
      </c>
      <c r="I103" s="72" t="str">
        <f>IF(NISBAHPBT="","",PB!KA103)</f>
        <v/>
      </c>
      <c r="J103" s="72" t="str">
        <f>IF(NISBAHPBA="","",PB!KB103)</f>
        <v/>
      </c>
      <c r="K103" s="25" t="str">
        <f t="shared" si="15"/>
        <v/>
      </c>
      <c r="L103" s="151" t="str">
        <f t="shared" si="16"/>
        <v/>
      </c>
      <c r="M103" s="154"/>
      <c r="N103" s="155"/>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MUHAMMAD SOLLEH BIN KAMALUDIN</v>
      </c>
      <c r="C104" s="25" t="str">
        <f>IF(FIN!C104="","",FIN!C104)</f>
        <v>3MTK</v>
      </c>
      <c r="D104" s="25">
        <f>IF(FIN!D104="","",FIN!D104)</f>
        <v>990430066073</v>
      </c>
      <c r="E104" s="25" t="str">
        <f>IF(FIN!E104="","",FIN!E104)</f>
        <v>K591DMTK021</v>
      </c>
      <c r="F104" s="25" t="str">
        <f>IF(FIN!F104="","",FIN!F104)</f>
        <v>MTK</v>
      </c>
      <c r="G104" s="25">
        <f>IF(FIN!J104="","",FIN!J104)</f>
        <v>1</v>
      </c>
      <c r="H104" s="80" t="str">
        <f>IF(PB!F104="","",PB!F104)</f>
        <v/>
      </c>
      <c r="I104" s="72" t="str">
        <f>IF(NISBAHPBT="","",PB!KA104)</f>
        <v/>
      </c>
      <c r="J104" s="72" t="str">
        <f>IF(NISBAHPBA="","",PB!KB104)</f>
        <v/>
      </c>
      <c r="K104" s="25" t="str">
        <f t="shared" si="15"/>
        <v/>
      </c>
      <c r="L104" s="151" t="str">
        <f t="shared" si="16"/>
        <v/>
      </c>
      <c r="M104" s="154"/>
      <c r="N104" s="155"/>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NOR ADILAH BINTI AZIZAN</v>
      </c>
      <c r="C105" s="25" t="str">
        <f>IF(FIN!C105="","",FIN!C105)</f>
        <v>3MTK</v>
      </c>
      <c r="D105" s="25">
        <f>IF(FIN!D105="","",FIN!D105)</f>
        <v>990603065686</v>
      </c>
      <c r="E105" s="25" t="str">
        <f>IF(FIN!E105="","",FIN!E105)</f>
        <v>K591DMTK023</v>
      </c>
      <c r="F105" s="25" t="str">
        <f>IF(FIN!F105="","",FIN!F105)</f>
        <v>MTK</v>
      </c>
      <c r="G105" s="25">
        <f>IF(FIN!J105="","",FIN!J105)</f>
        <v>1</v>
      </c>
      <c r="H105" s="80" t="str">
        <f>IF(PB!F105="","",PB!F105)</f>
        <v/>
      </c>
      <c r="I105" s="72" t="str">
        <f>IF(NISBAHPBT="","",PB!KA105)</f>
        <v/>
      </c>
      <c r="J105" s="72" t="str">
        <f>IF(NISBAHPBA="","",PB!KB105)</f>
        <v/>
      </c>
      <c r="K105" s="25" t="str">
        <f t="shared" si="15"/>
        <v/>
      </c>
      <c r="L105" s="151" t="str">
        <f t="shared" si="16"/>
        <v/>
      </c>
      <c r="M105" s="154"/>
      <c r="N105" s="155"/>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SYAFIQ ZUHAIRI BIN MOHD RASDI</v>
      </c>
      <c r="C106" s="25" t="str">
        <f>IF(FIN!C106="","",FIN!C106)</f>
        <v>3MTK</v>
      </c>
      <c r="D106" s="25">
        <f>IF(FIN!D106="","",FIN!D106)</f>
        <v>991014035467</v>
      </c>
      <c r="E106" s="25" t="str">
        <f>IF(FIN!E106="","",FIN!E106)</f>
        <v>K591DMTK024</v>
      </c>
      <c r="F106" s="25" t="str">
        <f>IF(FIN!F106="","",FIN!F106)</f>
        <v>MTK</v>
      </c>
      <c r="G106" s="25">
        <f>IF(FIN!J106="","",FIN!J106)</f>
        <v>1</v>
      </c>
      <c r="H106" s="80" t="str">
        <f>IF(PB!F106="","",PB!F106)</f>
        <v/>
      </c>
      <c r="I106" s="72" t="str">
        <f>IF(NISBAHPBT="","",PB!KA106)</f>
        <v/>
      </c>
      <c r="J106" s="72" t="str">
        <f>IF(NISBAHPBA="","",PB!KB106)</f>
        <v/>
      </c>
      <c r="K106" s="25" t="str">
        <f t="shared" si="15"/>
        <v/>
      </c>
      <c r="L106" s="151" t="str">
        <f t="shared" si="16"/>
        <v/>
      </c>
      <c r="M106" s="154"/>
      <c r="N106" s="155"/>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ADI AIMAN RAHIMI BIN JUNUS</v>
      </c>
      <c r="C107" s="25" t="str">
        <f>IF(FIN!C107="","",FIN!C107)</f>
        <v>3WTP</v>
      </c>
      <c r="D107" s="25">
        <f>IF(FIN!D107="","",FIN!D107)</f>
        <v>991203065171</v>
      </c>
      <c r="E107" s="25" t="str">
        <f>IF(FIN!E107="","",FIN!E107)</f>
        <v>K591DWTP001</v>
      </c>
      <c r="F107" s="25" t="str">
        <f>IF(FIN!F107="","",FIN!F107)</f>
        <v>WTP</v>
      </c>
      <c r="G107" s="25">
        <f>IF(FIN!J107="","",FIN!J107)</f>
        <v>1</v>
      </c>
      <c r="H107" s="80" t="str">
        <f>IF(PB!F107="","",PB!F107)</f>
        <v/>
      </c>
      <c r="I107" s="72" t="str">
        <f>IF(NISBAHPBT="","",PB!KA107)</f>
        <v/>
      </c>
      <c r="J107" s="72" t="str">
        <f>IF(NISBAHPBA="","",PB!KB107)</f>
        <v/>
      </c>
      <c r="K107" s="25" t="str">
        <f t="shared" si="15"/>
        <v/>
      </c>
      <c r="L107" s="151" t="str">
        <f t="shared" si="16"/>
        <v/>
      </c>
      <c r="M107" s="154"/>
      <c r="N107" s="155"/>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AHMAD DANISH BIN AHMAD RAMLI</v>
      </c>
      <c r="C108" s="25" t="str">
        <f>IF(FIN!C108="","",FIN!C108)</f>
        <v>3WTP</v>
      </c>
      <c r="D108" s="25">
        <f>IF(FIN!D108="","",FIN!D108)</f>
        <v>991211065657</v>
      </c>
      <c r="E108" s="25" t="str">
        <f>IF(FIN!E108="","",FIN!E108)</f>
        <v>K591DWTP002</v>
      </c>
      <c r="F108" s="25" t="str">
        <f>IF(FIN!F108="","",FIN!F108)</f>
        <v>WTP</v>
      </c>
      <c r="G108" s="25">
        <f>IF(FIN!J108="","",FIN!J108)</f>
        <v>1</v>
      </c>
      <c r="H108" s="80" t="str">
        <f>IF(PB!F108="","",PB!F108)</f>
        <v/>
      </c>
      <c r="I108" s="72" t="str">
        <f>IF(NISBAHPBT="","",PB!KA108)</f>
        <v/>
      </c>
      <c r="J108" s="72" t="str">
        <f>IF(NISBAHPBA="","",PB!KB108)</f>
        <v/>
      </c>
      <c r="K108" s="25" t="str">
        <f t="shared" si="15"/>
        <v/>
      </c>
      <c r="L108" s="151" t="str">
        <f t="shared" si="16"/>
        <v/>
      </c>
      <c r="M108" s="154"/>
      <c r="N108" s="155"/>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AIDIL AFZAL BIN ANUAR</v>
      </c>
      <c r="C109" s="25" t="str">
        <f>IF(FIN!C109="","",FIN!C109)</f>
        <v>3WTP</v>
      </c>
      <c r="D109" s="25">
        <f>IF(FIN!D109="","",FIN!D109)</f>
        <v>990425106245</v>
      </c>
      <c r="E109" s="25" t="str">
        <f>IF(FIN!E109="","",FIN!E109)</f>
        <v>K591DWTP003</v>
      </c>
      <c r="F109" s="25" t="str">
        <f>IF(FIN!F109="","",FIN!F109)</f>
        <v>WTP</v>
      </c>
      <c r="G109" s="25">
        <f>IF(FIN!J109="","",FIN!J109)</f>
        <v>1</v>
      </c>
      <c r="H109" s="80" t="str">
        <f>IF(PB!F109="","",PB!F109)</f>
        <v/>
      </c>
      <c r="I109" s="72" t="str">
        <f>IF(NISBAHPBT="","",PB!KA109)</f>
        <v/>
      </c>
      <c r="J109" s="72" t="str">
        <f>IF(NISBAHPBA="","",PB!KB109)</f>
        <v/>
      </c>
      <c r="K109" s="25" t="str">
        <f t="shared" si="15"/>
        <v/>
      </c>
      <c r="L109" s="151" t="str">
        <f t="shared" si="16"/>
        <v/>
      </c>
      <c r="M109" s="154"/>
      <c r="N109" s="155"/>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ARIF IZZARUDIN BIN MOHAMMAD AZMAN</v>
      </c>
      <c r="C110" s="25" t="str">
        <f>IF(FIN!C110="","",FIN!C110)</f>
        <v>3WTP</v>
      </c>
      <c r="D110" s="25">
        <f>IF(FIN!D110="","",FIN!D110)</f>
        <v>990529065847</v>
      </c>
      <c r="E110" s="25" t="str">
        <f>IF(FIN!E110="","",FIN!E110)</f>
        <v>K591DWTP004</v>
      </c>
      <c r="F110" s="25" t="str">
        <f>IF(FIN!F110="","",FIN!F110)</f>
        <v>WTP</v>
      </c>
      <c r="G110" s="25">
        <f>IF(FIN!J110="","",FIN!J110)</f>
        <v>0</v>
      </c>
      <c r="H110" s="80" t="str">
        <f>IF(PB!F110="","",PB!F110)</f>
        <v/>
      </c>
      <c r="I110" s="72" t="str">
        <f>IF(NISBAHPBT="","",PB!KA110)</f>
        <v/>
      </c>
      <c r="J110" s="72" t="str">
        <f>IF(NISBAHPBA="","",PB!KB110)</f>
        <v/>
      </c>
      <c r="K110" s="25" t="str">
        <f t="shared" si="15"/>
        <v/>
      </c>
      <c r="L110" s="151" t="str">
        <f t="shared" si="16"/>
        <v/>
      </c>
      <c r="M110" s="154"/>
      <c r="N110" s="155"/>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AZAIEMAN BIN AHMAT  SAHAIMI</v>
      </c>
      <c r="C111" s="25" t="str">
        <f>IF(FIN!C111="","",FIN!C111)</f>
        <v>3WTP</v>
      </c>
      <c r="D111" s="25">
        <f>IF(FIN!D111="","",FIN!D111)</f>
        <v>991017035171</v>
      </c>
      <c r="E111" s="25" t="str">
        <f>IF(FIN!E111="","",FIN!E111)</f>
        <v>K591DWTP005</v>
      </c>
      <c r="F111" s="25" t="str">
        <f>IF(FIN!F111="","",FIN!F111)</f>
        <v>WTP</v>
      </c>
      <c r="G111" s="25">
        <f>IF(FIN!J111="","",FIN!J111)</f>
        <v>1</v>
      </c>
      <c r="H111" s="80" t="str">
        <f>IF(PB!F111="","",PB!F111)</f>
        <v/>
      </c>
      <c r="I111" s="72" t="str">
        <f>IF(NISBAHPBT="","",PB!KA111)</f>
        <v/>
      </c>
      <c r="J111" s="72" t="str">
        <f>IF(NISBAHPBA="","",PB!KB111)</f>
        <v/>
      </c>
      <c r="K111" s="25" t="str">
        <f t="shared" si="15"/>
        <v/>
      </c>
      <c r="L111" s="151" t="str">
        <f t="shared" si="16"/>
        <v/>
      </c>
      <c r="M111" s="154"/>
      <c r="N111" s="155"/>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FARAH NADIA ILLYANIE BINTI BEDUL RAHIM</v>
      </c>
      <c r="C112" s="25" t="str">
        <f>IF(FIN!C112="","",FIN!C112)</f>
        <v>3WTP</v>
      </c>
      <c r="D112" s="25">
        <f>IF(FIN!D112="","",FIN!D112)</f>
        <v>990903146250</v>
      </c>
      <c r="E112" s="25" t="str">
        <f>IF(FIN!E112="","",FIN!E112)</f>
        <v>K591DWTP006</v>
      </c>
      <c r="F112" s="25" t="str">
        <f>IF(FIN!F112="","",FIN!F112)</f>
        <v>WTP</v>
      </c>
      <c r="G112" s="25">
        <f>IF(FIN!J112="","",FIN!J112)</f>
        <v>1</v>
      </c>
      <c r="H112" s="80" t="str">
        <f>IF(PB!F112="","",PB!F112)</f>
        <v/>
      </c>
      <c r="I112" s="72" t="str">
        <f>IF(NISBAHPBT="","",PB!KA112)</f>
        <v/>
      </c>
      <c r="J112" s="72" t="str">
        <f>IF(NISBAHPBA="","",PB!KB112)</f>
        <v/>
      </c>
      <c r="K112" s="25" t="str">
        <f t="shared" si="15"/>
        <v/>
      </c>
      <c r="L112" s="151" t="str">
        <f t="shared" si="16"/>
        <v/>
      </c>
      <c r="M112" s="154"/>
      <c r="N112" s="155"/>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FARAH NAJWA BINTI ZAWAWI</v>
      </c>
      <c r="C113" s="25" t="str">
        <f>IF(FIN!C113="","",FIN!C113)</f>
        <v>3WTP</v>
      </c>
      <c r="D113" s="25">
        <f>IF(FIN!D113="","",FIN!D113)</f>
        <v>991114115536</v>
      </c>
      <c r="E113" s="25" t="str">
        <f>IF(FIN!E113="","",FIN!E113)</f>
        <v>K591DWTP007</v>
      </c>
      <c r="F113" s="25" t="str">
        <f>IF(FIN!F113="","",FIN!F113)</f>
        <v>WTP</v>
      </c>
      <c r="G113" s="25">
        <f>IF(FIN!J113="","",FIN!J113)</f>
        <v>1</v>
      </c>
      <c r="H113" s="80" t="str">
        <f>IF(PB!F113="","",PB!F113)</f>
        <v/>
      </c>
      <c r="I113" s="72" t="str">
        <f>IF(NISBAHPBT="","",PB!KA113)</f>
        <v/>
      </c>
      <c r="J113" s="72" t="str">
        <f>IF(NISBAHPBA="","",PB!KB113)</f>
        <v/>
      </c>
      <c r="K113" s="25" t="str">
        <f t="shared" si="15"/>
        <v/>
      </c>
      <c r="L113" s="151" t="str">
        <f t="shared" si="16"/>
        <v/>
      </c>
      <c r="M113" s="154"/>
      <c r="N113" s="155"/>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FAWAZUL AZIM BIN ANUAR</v>
      </c>
      <c r="C114" s="25" t="str">
        <f>IF(FIN!C114="","",FIN!C114)</f>
        <v>3WTP</v>
      </c>
      <c r="D114" s="25">
        <f>IF(FIN!D114="","",FIN!D114)</f>
        <v>991206065409</v>
      </c>
      <c r="E114" s="25" t="str">
        <f>IF(FIN!E114="","",FIN!E114)</f>
        <v>K591DWTP008</v>
      </c>
      <c r="F114" s="25" t="str">
        <f>IF(FIN!F114="","",FIN!F114)</f>
        <v>WTP</v>
      </c>
      <c r="G114" s="25">
        <f>IF(FIN!J114="","",FIN!J114)</f>
        <v>1</v>
      </c>
      <c r="H114" s="80" t="str">
        <f>IF(PB!F114="","",PB!F114)</f>
        <v/>
      </c>
      <c r="I114" s="72" t="str">
        <f>IF(NISBAHPBT="","",PB!KA114)</f>
        <v/>
      </c>
      <c r="J114" s="72" t="str">
        <f>IF(NISBAHPBA="","",PB!KB114)</f>
        <v/>
      </c>
      <c r="K114" s="25" t="str">
        <f t="shared" si="15"/>
        <v/>
      </c>
      <c r="L114" s="151" t="str">
        <f t="shared" si="16"/>
        <v/>
      </c>
      <c r="M114" s="154"/>
      <c r="N114" s="155"/>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JULAINNA BINTI SABRI</v>
      </c>
      <c r="C115" s="25" t="str">
        <f>IF(FIN!C115="","",FIN!C115)</f>
        <v>3WTP</v>
      </c>
      <c r="D115" s="25">
        <f>IF(FIN!D115="","",FIN!D115)</f>
        <v>990313065872</v>
      </c>
      <c r="E115" s="25" t="str">
        <f>IF(FIN!E115="","",FIN!E115)</f>
        <v>K591DWTP009</v>
      </c>
      <c r="F115" s="25" t="str">
        <f>IF(FIN!F115="","",FIN!F115)</f>
        <v>WTP</v>
      </c>
      <c r="G115" s="25">
        <f>IF(FIN!J115="","",FIN!J115)</f>
        <v>1</v>
      </c>
      <c r="H115" s="80" t="str">
        <f>IF(PB!F115="","",PB!F115)</f>
        <v/>
      </c>
      <c r="I115" s="72" t="str">
        <f>IF(NISBAHPBT="","",PB!KA115)</f>
        <v/>
      </c>
      <c r="J115" s="72" t="str">
        <f>IF(NISBAHPBA="","",PB!KB115)</f>
        <v/>
      </c>
      <c r="K115" s="25" t="str">
        <f t="shared" si="15"/>
        <v/>
      </c>
      <c r="L115" s="151" t="str">
        <f t="shared" si="16"/>
        <v/>
      </c>
      <c r="M115" s="154"/>
      <c r="N115" s="155"/>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MUHAMMAD AMIRUL DANISH BIN ROSLAND</v>
      </c>
      <c r="C116" s="25" t="str">
        <f>IF(FIN!C116="","",FIN!C116)</f>
        <v>3WTP</v>
      </c>
      <c r="D116" s="25">
        <f>IF(FIN!D116="","",FIN!D116)</f>
        <v>990609065839</v>
      </c>
      <c r="E116" s="25" t="str">
        <f>IF(FIN!E116="","",FIN!E116)</f>
        <v>K591DWTP011</v>
      </c>
      <c r="F116" s="25" t="str">
        <f>IF(FIN!F116="","",FIN!F116)</f>
        <v>WTP</v>
      </c>
      <c r="G116" s="25">
        <f>IF(FIN!J116="","",FIN!J116)</f>
        <v>1</v>
      </c>
      <c r="H116" s="80" t="str">
        <f>IF(PB!F116="","",PB!F116)</f>
        <v/>
      </c>
      <c r="I116" s="72" t="str">
        <f>IF(NISBAHPBT="","",PB!KA116)</f>
        <v/>
      </c>
      <c r="J116" s="72" t="str">
        <f>IF(NISBAHPBA="","",PB!KB116)</f>
        <v/>
      </c>
      <c r="K116" s="25" t="str">
        <f t="shared" si="15"/>
        <v/>
      </c>
      <c r="L116" s="151" t="str">
        <f t="shared" si="16"/>
        <v/>
      </c>
      <c r="M116" s="154"/>
      <c r="N116" s="155"/>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MUHAMMAD HANIFF AIMAN BIN MOHD NASIR</v>
      </c>
      <c r="C117" s="25" t="str">
        <f>IF(FIN!C117="","",FIN!C117)</f>
        <v>3WTP</v>
      </c>
      <c r="D117" s="25">
        <f>IF(FIN!D117="","",FIN!D117)</f>
        <v>990116035367</v>
      </c>
      <c r="E117" s="25" t="str">
        <f>IF(FIN!E117="","",FIN!E117)</f>
        <v>K591DWTP012</v>
      </c>
      <c r="F117" s="25" t="str">
        <f>IF(FIN!F117="","",FIN!F117)</f>
        <v>WTP</v>
      </c>
      <c r="G117" s="25">
        <f>IF(FIN!J117="","",FIN!J117)</f>
        <v>1</v>
      </c>
      <c r="H117" s="80" t="str">
        <f>IF(PB!F117="","",PB!F117)</f>
        <v/>
      </c>
      <c r="I117" s="72" t="str">
        <f>IF(NISBAHPBT="","",PB!KA117)</f>
        <v/>
      </c>
      <c r="J117" s="72" t="str">
        <f>IF(NISBAHPBA="","",PB!KB117)</f>
        <v/>
      </c>
      <c r="K117" s="25" t="str">
        <f t="shared" si="15"/>
        <v/>
      </c>
      <c r="L117" s="151" t="str">
        <f t="shared" si="16"/>
        <v/>
      </c>
      <c r="M117" s="154"/>
      <c r="N117" s="155"/>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MUHAMMAD SHAHRUL NIZAM BIN ABU BAKAR</v>
      </c>
      <c r="C118" s="25" t="str">
        <f>IF(FIN!C118="","",FIN!C118)</f>
        <v>3WTP</v>
      </c>
      <c r="D118" s="25">
        <f>IF(FIN!D118="","",FIN!D118)</f>
        <v>990925066569</v>
      </c>
      <c r="E118" s="25" t="str">
        <f>IF(FIN!E118="","",FIN!E118)</f>
        <v>K591DWTP013</v>
      </c>
      <c r="F118" s="25" t="str">
        <f>IF(FIN!F118="","",FIN!F118)</f>
        <v>WTP</v>
      </c>
      <c r="G118" s="25">
        <f>IF(FIN!J118="","",FIN!J118)</f>
        <v>1</v>
      </c>
      <c r="H118" s="80" t="str">
        <f>IF(PB!F118="","",PB!F118)</f>
        <v/>
      </c>
      <c r="I118" s="72" t="str">
        <f>IF(NISBAHPBT="","",PB!KA118)</f>
        <v/>
      </c>
      <c r="J118" s="72" t="str">
        <f>IF(NISBAHPBA="","",PB!KB118)</f>
        <v/>
      </c>
      <c r="K118" s="25" t="str">
        <f t="shared" si="15"/>
        <v/>
      </c>
      <c r="L118" s="151" t="str">
        <f t="shared" si="16"/>
        <v/>
      </c>
      <c r="M118" s="154"/>
      <c r="N118" s="155"/>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MUHAMMAD SHARIF BIN ABDUL RAHIM</v>
      </c>
      <c r="C119" s="25" t="str">
        <f>IF(FIN!C119="","",FIN!C119)</f>
        <v>3WTP</v>
      </c>
      <c r="D119" s="25">
        <f>IF(FIN!D119="","",FIN!D119)</f>
        <v>990730105767</v>
      </c>
      <c r="E119" s="25" t="str">
        <f>IF(FIN!E119="","",FIN!E119)</f>
        <v>K591DWTP014</v>
      </c>
      <c r="F119" s="25" t="str">
        <f>IF(FIN!F119="","",FIN!F119)</f>
        <v>WTP</v>
      </c>
      <c r="G119" s="25">
        <f>IF(FIN!J119="","",FIN!J119)</f>
        <v>1</v>
      </c>
      <c r="H119" s="80" t="str">
        <f>IF(PB!F119="","",PB!F119)</f>
        <v/>
      </c>
      <c r="I119" s="72" t="str">
        <f>IF(NISBAHPBT="","",PB!KA119)</f>
        <v/>
      </c>
      <c r="J119" s="72" t="str">
        <f>IF(NISBAHPBA="","",PB!KB119)</f>
        <v/>
      </c>
      <c r="K119" s="25" t="str">
        <f t="shared" si="15"/>
        <v/>
      </c>
      <c r="L119" s="151" t="str">
        <f t="shared" si="16"/>
        <v/>
      </c>
      <c r="M119" s="154"/>
      <c r="N119" s="155"/>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MUHAMMAD ZAL HAZANI SYAKIRIN BIN KAMARUDIN</v>
      </c>
      <c r="C120" s="25" t="str">
        <f>IF(FIN!C120="","",FIN!C120)</f>
        <v>3WTP</v>
      </c>
      <c r="D120" s="25">
        <f>IF(FIN!D120="","",FIN!D120)</f>
        <v>990214065025</v>
      </c>
      <c r="E120" s="25" t="str">
        <f>IF(FIN!E120="","",FIN!E120)</f>
        <v>K591DWTP015</v>
      </c>
      <c r="F120" s="25" t="str">
        <f>IF(FIN!F120="","",FIN!F120)</f>
        <v>WTP</v>
      </c>
      <c r="G120" s="25">
        <f>IF(FIN!J120="","",FIN!J120)</f>
        <v>1</v>
      </c>
      <c r="H120" s="80" t="str">
        <f>IF(PB!F120="","",PB!F120)</f>
        <v/>
      </c>
      <c r="I120" s="72" t="str">
        <f>IF(NISBAHPBT="","",PB!KA120)</f>
        <v/>
      </c>
      <c r="J120" s="72" t="str">
        <f>IF(NISBAHPBA="","",PB!KB120)</f>
        <v/>
      </c>
      <c r="K120" s="25" t="str">
        <f t="shared" si="15"/>
        <v/>
      </c>
      <c r="L120" s="151" t="str">
        <f t="shared" si="16"/>
        <v/>
      </c>
      <c r="M120" s="154"/>
      <c r="N120" s="155"/>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NOR AMIESYA BINTI FARID</v>
      </c>
      <c r="C121" s="25" t="str">
        <f>IF(FIN!C121="","",FIN!C121)</f>
        <v>3WTP</v>
      </c>
      <c r="D121" s="25">
        <f>IF(FIN!D121="","",FIN!D121)</f>
        <v>990117035342</v>
      </c>
      <c r="E121" s="25" t="str">
        <f>IF(FIN!E121="","",FIN!E121)</f>
        <v>K591DWTP016</v>
      </c>
      <c r="F121" s="25" t="str">
        <f>IF(FIN!F121="","",FIN!F121)</f>
        <v>WTP</v>
      </c>
      <c r="G121" s="25">
        <f>IF(FIN!J121="","",FIN!J121)</f>
        <v>1</v>
      </c>
      <c r="H121" s="80" t="str">
        <f>IF(PB!F121="","",PB!F121)</f>
        <v/>
      </c>
      <c r="I121" s="72" t="str">
        <f>IF(NISBAHPBT="","",PB!KA121)</f>
        <v/>
      </c>
      <c r="J121" s="72" t="str">
        <f>IF(NISBAHPBA="","",PB!KB121)</f>
        <v/>
      </c>
      <c r="K121" s="25" t="str">
        <f t="shared" si="15"/>
        <v/>
      </c>
      <c r="L121" s="151" t="str">
        <f t="shared" si="16"/>
        <v/>
      </c>
      <c r="M121" s="154"/>
      <c r="N121" s="155"/>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NUR ALIANNI BINTI MOHAMAD ALI</v>
      </c>
      <c r="C122" s="25" t="str">
        <f>IF(FIN!C122="","",FIN!C122)</f>
        <v>3WTP</v>
      </c>
      <c r="D122" s="25">
        <f>IF(FIN!D122="","",FIN!D122)</f>
        <v>990907067058</v>
      </c>
      <c r="E122" s="25" t="str">
        <f>IF(FIN!E122="","",FIN!E122)</f>
        <v>K591DWTP017</v>
      </c>
      <c r="F122" s="25" t="str">
        <f>IF(FIN!F122="","",FIN!F122)</f>
        <v>WTP</v>
      </c>
      <c r="G122" s="25">
        <f>IF(FIN!J122="","",FIN!J122)</f>
        <v>1</v>
      </c>
      <c r="H122" s="80" t="str">
        <f>IF(PB!F122="","",PB!F122)</f>
        <v/>
      </c>
      <c r="I122" s="72" t="str">
        <f>IF(NISBAHPBT="","",PB!KA122)</f>
        <v/>
      </c>
      <c r="J122" s="72" t="str">
        <f>IF(NISBAHPBA="","",PB!KB122)</f>
        <v/>
      </c>
      <c r="K122" s="25" t="str">
        <f t="shared" si="15"/>
        <v/>
      </c>
      <c r="L122" s="151" t="str">
        <f t="shared" si="16"/>
        <v/>
      </c>
      <c r="M122" s="154"/>
      <c r="N122" s="155"/>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NUR FARHANIM NATASYHA BINTI NOR AZAD</v>
      </c>
      <c r="C123" s="25" t="str">
        <f>IF(FIN!C123="","",FIN!C123)</f>
        <v>3WTP</v>
      </c>
      <c r="D123" s="25">
        <f>IF(FIN!D123="","",FIN!D123)</f>
        <v>990110065020</v>
      </c>
      <c r="E123" s="25" t="str">
        <f>IF(FIN!E123="","",FIN!E123)</f>
        <v>K591DWTP018</v>
      </c>
      <c r="F123" s="25" t="str">
        <f>IF(FIN!F123="","",FIN!F123)</f>
        <v>WTP</v>
      </c>
      <c r="G123" s="25">
        <f>IF(FIN!J123="","",FIN!J123)</f>
        <v>1</v>
      </c>
      <c r="H123" s="80" t="str">
        <f>IF(PB!F123="","",PB!F123)</f>
        <v/>
      </c>
      <c r="I123" s="72" t="str">
        <f>IF(NISBAHPBT="","",PB!KA123)</f>
        <v/>
      </c>
      <c r="J123" s="72" t="str">
        <f>IF(NISBAHPBA="","",PB!KB123)</f>
        <v/>
      </c>
      <c r="K123" s="25" t="str">
        <f t="shared" si="15"/>
        <v/>
      </c>
      <c r="L123" s="151" t="str">
        <f t="shared" si="16"/>
        <v/>
      </c>
      <c r="M123" s="154"/>
      <c r="N123" s="155"/>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NUR QAMARINA BINTI NORDIN</v>
      </c>
      <c r="C124" s="25" t="str">
        <f>IF(FIN!C124="","",FIN!C124)</f>
        <v>3WTP</v>
      </c>
      <c r="D124" s="25">
        <f>IF(FIN!D124="","",FIN!D124)</f>
        <v>991218066062</v>
      </c>
      <c r="E124" s="25" t="str">
        <f>IF(FIN!E124="","",FIN!E124)</f>
        <v>K591DWTP019</v>
      </c>
      <c r="F124" s="25" t="str">
        <f>IF(FIN!F124="","",FIN!F124)</f>
        <v>WTP</v>
      </c>
      <c r="G124" s="25">
        <f>IF(FIN!J124="","",FIN!J124)</f>
        <v>1</v>
      </c>
      <c r="H124" s="80" t="str">
        <f>IF(PB!F124="","",PB!F124)</f>
        <v/>
      </c>
      <c r="I124" s="72" t="str">
        <f>IF(NISBAHPBT="","",PB!KA124)</f>
        <v/>
      </c>
      <c r="J124" s="72" t="str">
        <f>IF(NISBAHPBA="","",PB!KB124)</f>
        <v/>
      </c>
      <c r="K124" s="25" t="str">
        <f t="shared" si="15"/>
        <v/>
      </c>
      <c r="L124" s="151" t="str">
        <f t="shared" si="16"/>
        <v/>
      </c>
      <c r="M124" s="154"/>
      <c r="N124" s="155"/>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NURUL IZZAH BINTI BADERU KHISAM</v>
      </c>
      <c r="C125" s="25" t="str">
        <f>IF(FIN!C125="","",FIN!C125)</f>
        <v>3WTP</v>
      </c>
      <c r="D125" s="25">
        <f>IF(FIN!D125="","",FIN!D125)</f>
        <v>990509065858</v>
      </c>
      <c r="E125" s="25" t="str">
        <f>IF(FIN!E125="","",FIN!E125)</f>
        <v>K591DWTP020</v>
      </c>
      <c r="F125" s="25" t="str">
        <f>IF(FIN!F125="","",FIN!F125)</f>
        <v>WTP</v>
      </c>
      <c r="G125" s="25">
        <f>IF(FIN!J125="","",FIN!J125)</f>
        <v>1</v>
      </c>
      <c r="H125" s="80" t="str">
        <f>IF(PB!F125="","",PB!F125)</f>
        <v/>
      </c>
      <c r="I125" s="72" t="str">
        <f>IF(NISBAHPBT="","",PB!KA125)</f>
        <v/>
      </c>
      <c r="J125" s="72" t="str">
        <f>IF(NISBAHPBA="","",PB!KB125)</f>
        <v/>
      </c>
      <c r="K125" s="25" t="str">
        <f t="shared" si="15"/>
        <v/>
      </c>
      <c r="L125" s="151" t="str">
        <f t="shared" si="16"/>
        <v/>
      </c>
      <c r="M125" s="154"/>
      <c r="N125" s="155"/>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SITI HAJAR BINTI IBRAHIM</v>
      </c>
      <c r="C126" s="25" t="str">
        <f>IF(FIN!C126="","",FIN!C126)</f>
        <v>3WTP</v>
      </c>
      <c r="D126" s="25">
        <f>IF(FIN!D126="","",FIN!D126)</f>
        <v>991218095066</v>
      </c>
      <c r="E126" s="25" t="str">
        <f>IF(FIN!E126="","",FIN!E126)</f>
        <v>K591DWTP021</v>
      </c>
      <c r="F126" s="25" t="str">
        <f>IF(FIN!F126="","",FIN!F126)</f>
        <v>WTP</v>
      </c>
      <c r="G126" s="25">
        <f>IF(FIN!J126="","",FIN!J126)</f>
        <v>1</v>
      </c>
      <c r="H126" s="80" t="str">
        <f>IF(PB!F126="","",PB!F126)</f>
        <v/>
      </c>
      <c r="I126" s="72" t="str">
        <f>IF(NISBAHPBT="","",PB!KA126)</f>
        <v/>
      </c>
      <c r="J126" s="72" t="str">
        <f>IF(NISBAHPBA="","",PB!KB126)</f>
        <v/>
      </c>
      <c r="K126" s="25" t="str">
        <f t="shared" si="15"/>
        <v/>
      </c>
      <c r="L126" s="151" t="str">
        <f t="shared" si="16"/>
        <v/>
      </c>
      <c r="M126" s="154"/>
      <c r="N126" s="155"/>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KAMIL AZRUL HAFIZ B KAMIL AZMAN</v>
      </c>
      <c r="C127" s="25" t="str">
        <f>IF(FIN!C127="","",FIN!C127)</f>
        <v>3WTP</v>
      </c>
      <c r="D127" s="25">
        <f>IF(FIN!D127="","",FIN!D127)</f>
        <v>990704066135</v>
      </c>
      <c r="E127" s="25" t="str">
        <f>IF(FIN!E127="","",FIN!E127)</f>
        <v>K611DWTP008</v>
      </c>
      <c r="F127" s="25" t="str">
        <f>IF(FIN!F127="","",FIN!F127)</f>
        <v>WTP</v>
      </c>
      <c r="G127" s="25">
        <f>IF(FIN!J127="","",FIN!J127)</f>
        <v>1</v>
      </c>
      <c r="H127" s="80" t="str">
        <f>IF(PB!F127="","",PB!F127)</f>
        <v/>
      </c>
      <c r="I127" s="72" t="str">
        <f>IF(NISBAHPBT="","",PB!KA127)</f>
        <v/>
      </c>
      <c r="J127" s="72" t="str">
        <f>IF(NISBAHPBA="","",PB!KB127)</f>
        <v/>
      </c>
      <c r="K127" s="25" t="str">
        <f t="shared" si="15"/>
        <v/>
      </c>
      <c r="L127" s="151" t="str">
        <f t="shared" si="16"/>
        <v/>
      </c>
      <c r="M127" s="154"/>
      <c r="N127" s="155"/>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0" t="str">
        <f>IF(PB!F128="","",PB!F128)</f>
        <v/>
      </c>
      <c r="I128" s="72" t="str">
        <f>IF(NISBAHPBT="","",PB!KA128)</f>
        <v/>
      </c>
      <c r="J128" s="72" t="str">
        <f>IF(NISBAHPBA="","",PB!KB128)</f>
        <v/>
      </c>
      <c r="K128" s="25" t="str">
        <f t="shared" si="15"/>
        <v/>
      </c>
      <c r="L128" s="151" t="str">
        <f t="shared" si="16"/>
        <v/>
      </c>
      <c r="M128" s="154"/>
      <c r="N128" s="155"/>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0" t="str">
        <f>IF(PB!F129="","",PB!F129)</f>
        <v/>
      </c>
      <c r="I129" s="72" t="str">
        <f>IF(NISBAHPBT="","",PB!KA129)</f>
        <v/>
      </c>
      <c r="J129" s="72" t="str">
        <f>IF(NISBAHPBA="","",PB!KB129)</f>
        <v/>
      </c>
      <c r="K129" s="25" t="str">
        <f t="shared" si="15"/>
        <v/>
      </c>
      <c r="L129" s="151" t="str">
        <f t="shared" si="16"/>
        <v/>
      </c>
      <c r="M129" s="154"/>
      <c r="N129" s="155"/>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0" t="str">
        <f>IF(PB!F130="","",PB!F130)</f>
        <v/>
      </c>
      <c r="I130" s="72" t="str">
        <f>IF(NISBAHPBT="","",PB!KA130)</f>
        <v/>
      </c>
      <c r="J130" s="72" t="str">
        <f>IF(NISBAHPBA="","",PB!KB130)</f>
        <v/>
      </c>
      <c r="K130" s="25" t="str">
        <f t="shared" si="15"/>
        <v/>
      </c>
      <c r="L130" s="151" t="str">
        <f t="shared" si="16"/>
        <v/>
      </c>
      <c r="M130" s="154"/>
      <c r="N130" s="155"/>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0" t="str">
        <f>IF(PB!F131="","",PB!F131)</f>
        <v/>
      </c>
      <c r="I131" s="72" t="str">
        <f>IF(NISBAHPBT="","",PB!KA131)</f>
        <v/>
      </c>
      <c r="J131" s="72" t="str">
        <f>IF(NISBAHPBA="","",PB!KB131)</f>
        <v/>
      </c>
      <c r="K131" s="25" t="str">
        <f t="shared" si="15"/>
        <v/>
      </c>
      <c r="L131" s="151" t="str">
        <f t="shared" si="16"/>
        <v/>
      </c>
      <c r="M131" s="154"/>
      <c r="N131" s="155"/>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0" t="str">
        <f>IF(PB!F132="","",PB!F132)</f>
        <v/>
      </c>
      <c r="I132" s="72" t="str">
        <f>IF(NISBAHPBT="","",PB!KA132)</f>
        <v/>
      </c>
      <c r="J132" s="72" t="str">
        <f>IF(NISBAHPBA="","",PB!KB132)</f>
        <v/>
      </c>
      <c r="K132" s="25" t="str">
        <f t="shared" si="15"/>
        <v/>
      </c>
      <c r="L132" s="151" t="str">
        <f t="shared" si="16"/>
        <v/>
      </c>
      <c r="M132" s="154"/>
      <c r="N132" s="155"/>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0" t="str">
        <f>IF(PB!F133="","",PB!F133)</f>
        <v/>
      </c>
      <c r="I133" s="72" t="str">
        <f>IF(NISBAHPBT="","",PB!KA133)</f>
        <v/>
      </c>
      <c r="J133" s="72" t="str">
        <f>IF(NISBAHPBA="","",PB!KB133)</f>
        <v/>
      </c>
      <c r="K133" s="25" t="str">
        <f t="shared" si="15"/>
        <v/>
      </c>
      <c r="L133" s="151" t="str">
        <f t="shared" si="16"/>
        <v/>
      </c>
      <c r="M133" s="154"/>
      <c r="N133" s="155"/>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0" t="str">
        <f>IF(PB!F134="","",PB!F134)</f>
        <v/>
      </c>
      <c r="I134" s="72" t="str">
        <f>IF(NISBAHPBT="","",PB!KA134)</f>
        <v/>
      </c>
      <c r="J134" s="72" t="str">
        <f>IF(NISBAHPBA="","",PB!KB134)</f>
        <v/>
      </c>
      <c r="K134" s="25" t="str">
        <f t="shared" si="15"/>
        <v/>
      </c>
      <c r="L134" s="151" t="str">
        <f t="shared" si="16"/>
        <v/>
      </c>
      <c r="M134" s="154"/>
      <c r="N134" s="155"/>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0" t="str">
        <f>IF(PB!F135="","",PB!F135)</f>
        <v/>
      </c>
      <c r="I135" s="72" t="str">
        <f>IF(NISBAHPBT="","",PB!KA135)</f>
        <v/>
      </c>
      <c r="J135" s="72" t="str">
        <f>IF(NISBAHPBA="","",PB!KB135)</f>
        <v/>
      </c>
      <c r="K135" s="25" t="str">
        <f t="shared" si="15"/>
        <v/>
      </c>
      <c r="L135" s="151" t="str">
        <f t="shared" si="16"/>
        <v/>
      </c>
      <c r="M135" s="154"/>
      <c r="N135" s="155"/>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0" t="str">
        <f>IF(PB!F136="","",PB!F136)</f>
        <v/>
      </c>
      <c r="I136" s="72" t="str">
        <f>IF(NISBAHPBT="","",PB!KA136)</f>
        <v/>
      </c>
      <c r="J136" s="72" t="str">
        <f>IF(NISBAHPBA="","",PB!KB136)</f>
        <v/>
      </c>
      <c r="K136" s="25" t="str">
        <f t="shared" si="15"/>
        <v/>
      </c>
      <c r="L136" s="151" t="str">
        <f t="shared" si="16"/>
        <v/>
      </c>
      <c r="M136" s="154"/>
      <c r="N136" s="155"/>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0" t="str">
        <f>IF(PB!F137="","",PB!F137)</f>
        <v/>
      </c>
      <c r="I137" s="72" t="str">
        <f>IF(NISBAHPBT="","",PB!KA137)</f>
        <v/>
      </c>
      <c r="J137" s="72" t="str">
        <f>IF(NISBAHPBA="","",PB!KB137)</f>
        <v/>
      </c>
      <c r="K137" s="25" t="str">
        <f t="shared" ref="K137:K200" si="24">IF(I137="","",I137*100/NISBAHPBT)</f>
        <v/>
      </c>
      <c r="L137" s="151" t="str">
        <f t="shared" ref="L137:L200" si="25">IF(J137="","",J137*100/NISBAHPBA)</f>
        <v/>
      </c>
      <c r="M137" s="154"/>
      <c r="N137" s="155"/>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0" t="str">
        <f>IF(PB!F138="","",PB!F138)</f>
        <v/>
      </c>
      <c r="I138" s="72" t="str">
        <f>IF(NISBAHPBT="","",PB!KA138)</f>
        <v/>
      </c>
      <c r="J138" s="72" t="str">
        <f>IF(NISBAHPBA="","",PB!KB138)</f>
        <v/>
      </c>
      <c r="K138" s="25" t="str">
        <f t="shared" si="24"/>
        <v/>
      </c>
      <c r="L138" s="151" t="str">
        <f t="shared" si="25"/>
        <v/>
      </c>
      <c r="M138" s="154"/>
      <c r="N138" s="155"/>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0" t="str">
        <f>IF(PB!F139="","",PB!F139)</f>
        <v/>
      </c>
      <c r="I139" s="72" t="str">
        <f>IF(NISBAHPBT="","",PB!KA139)</f>
        <v/>
      </c>
      <c r="J139" s="72" t="str">
        <f>IF(NISBAHPBA="","",PB!KB139)</f>
        <v/>
      </c>
      <c r="K139" s="25" t="str">
        <f t="shared" si="24"/>
        <v/>
      </c>
      <c r="L139" s="151" t="str">
        <f t="shared" si="25"/>
        <v/>
      </c>
      <c r="M139" s="154"/>
      <c r="N139" s="155"/>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0" t="str">
        <f>IF(PB!F140="","",PB!F140)</f>
        <v/>
      </c>
      <c r="I140" s="72" t="str">
        <f>IF(NISBAHPBT="","",PB!KA140)</f>
        <v/>
      </c>
      <c r="J140" s="72" t="str">
        <f>IF(NISBAHPBA="","",PB!KB140)</f>
        <v/>
      </c>
      <c r="K140" s="25" t="str">
        <f t="shared" si="24"/>
        <v/>
      </c>
      <c r="L140" s="151" t="str">
        <f t="shared" si="25"/>
        <v/>
      </c>
      <c r="M140" s="154"/>
      <c r="N140" s="155"/>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0" t="str">
        <f>IF(PB!F141="","",PB!F141)</f>
        <v/>
      </c>
      <c r="I141" s="72" t="str">
        <f>IF(NISBAHPBT="","",PB!KA141)</f>
        <v/>
      </c>
      <c r="J141" s="72" t="str">
        <f>IF(NISBAHPBA="","",PB!KB141)</f>
        <v/>
      </c>
      <c r="K141" s="25" t="str">
        <f t="shared" si="24"/>
        <v/>
      </c>
      <c r="L141" s="151" t="str">
        <f t="shared" si="25"/>
        <v/>
      </c>
      <c r="M141" s="154"/>
      <c r="N141" s="155"/>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0" t="str">
        <f>IF(PB!F142="","",PB!F142)</f>
        <v/>
      </c>
      <c r="I142" s="72" t="str">
        <f>IF(NISBAHPBT="","",PB!KA142)</f>
        <v/>
      </c>
      <c r="J142" s="72" t="str">
        <f>IF(NISBAHPBA="","",PB!KB142)</f>
        <v/>
      </c>
      <c r="K142" s="25" t="str">
        <f t="shared" si="24"/>
        <v/>
      </c>
      <c r="L142" s="151" t="str">
        <f t="shared" si="25"/>
        <v/>
      </c>
      <c r="M142" s="154"/>
      <c r="N142" s="155"/>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0" t="str">
        <f>IF(PB!F143="","",PB!F143)</f>
        <v/>
      </c>
      <c r="I143" s="72" t="str">
        <f>IF(NISBAHPBT="","",PB!KA143)</f>
        <v/>
      </c>
      <c r="J143" s="72" t="str">
        <f>IF(NISBAHPBA="","",PB!KB143)</f>
        <v/>
      </c>
      <c r="K143" s="25" t="str">
        <f t="shared" si="24"/>
        <v/>
      </c>
      <c r="L143" s="151" t="str">
        <f t="shared" si="25"/>
        <v/>
      </c>
      <c r="M143" s="154"/>
      <c r="N143" s="155"/>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0" t="str">
        <f>IF(PB!F144="","",PB!F144)</f>
        <v/>
      </c>
      <c r="I144" s="72" t="str">
        <f>IF(NISBAHPBT="","",PB!KA144)</f>
        <v/>
      </c>
      <c r="J144" s="72" t="str">
        <f>IF(NISBAHPBA="","",PB!KB144)</f>
        <v/>
      </c>
      <c r="K144" s="25" t="str">
        <f t="shared" si="24"/>
        <v/>
      </c>
      <c r="L144" s="151" t="str">
        <f t="shared" si="25"/>
        <v/>
      </c>
      <c r="M144" s="154"/>
      <c r="N144" s="155"/>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0" t="str">
        <f>IF(PB!F145="","",PB!F145)</f>
        <v/>
      </c>
      <c r="I145" s="72" t="str">
        <f>IF(NISBAHPBT="","",PB!KA145)</f>
        <v/>
      </c>
      <c r="J145" s="72" t="str">
        <f>IF(NISBAHPBA="","",PB!KB145)</f>
        <v/>
      </c>
      <c r="K145" s="25" t="str">
        <f t="shared" si="24"/>
        <v/>
      </c>
      <c r="L145" s="151" t="str">
        <f t="shared" si="25"/>
        <v/>
      </c>
      <c r="M145" s="154"/>
      <c r="N145" s="155"/>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0" t="str">
        <f>IF(PB!F146="","",PB!F146)</f>
        <v/>
      </c>
      <c r="I146" s="72" t="str">
        <f>IF(NISBAHPBT="","",PB!KA146)</f>
        <v/>
      </c>
      <c r="J146" s="72" t="str">
        <f>IF(NISBAHPBA="","",PB!KB146)</f>
        <v/>
      </c>
      <c r="K146" s="25" t="str">
        <f t="shared" si="24"/>
        <v/>
      </c>
      <c r="L146" s="151" t="str">
        <f t="shared" si="25"/>
        <v/>
      </c>
      <c r="M146" s="154"/>
      <c r="N146" s="155"/>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0" t="str">
        <f>IF(PB!F147="","",PB!F147)</f>
        <v/>
      </c>
      <c r="I147" s="72" t="str">
        <f>IF(NISBAHPBT="","",PB!KA147)</f>
        <v/>
      </c>
      <c r="J147" s="72" t="str">
        <f>IF(NISBAHPBA="","",PB!KB147)</f>
        <v/>
      </c>
      <c r="K147" s="25" t="str">
        <f t="shared" si="24"/>
        <v/>
      </c>
      <c r="L147" s="151" t="str">
        <f t="shared" si="25"/>
        <v/>
      </c>
      <c r="M147" s="154"/>
      <c r="N147" s="155"/>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0" t="str">
        <f>IF(PB!F148="","",PB!F148)</f>
        <v/>
      </c>
      <c r="I148" s="72" t="str">
        <f>IF(NISBAHPBT="","",PB!KA148)</f>
        <v/>
      </c>
      <c r="J148" s="72" t="str">
        <f>IF(NISBAHPBA="","",PB!KB148)</f>
        <v/>
      </c>
      <c r="K148" s="25" t="str">
        <f t="shared" si="24"/>
        <v/>
      </c>
      <c r="L148" s="151" t="str">
        <f t="shared" si="25"/>
        <v/>
      </c>
      <c r="M148" s="154"/>
      <c r="N148" s="155"/>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0" t="str">
        <f>IF(PB!F149="","",PB!F149)</f>
        <v/>
      </c>
      <c r="I149" s="72" t="str">
        <f>IF(NISBAHPBT="","",PB!KA149)</f>
        <v/>
      </c>
      <c r="J149" s="72" t="str">
        <f>IF(NISBAHPBA="","",PB!KB149)</f>
        <v/>
      </c>
      <c r="K149" s="25" t="str">
        <f t="shared" si="24"/>
        <v/>
      </c>
      <c r="L149" s="151" t="str">
        <f t="shared" si="25"/>
        <v/>
      </c>
      <c r="M149" s="154"/>
      <c r="N149" s="155"/>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0" t="str">
        <f>IF(PB!F150="","",PB!F150)</f>
        <v/>
      </c>
      <c r="I150" s="72" t="str">
        <f>IF(NISBAHPBT="","",PB!KA150)</f>
        <v/>
      </c>
      <c r="J150" s="72" t="str">
        <f>IF(NISBAHPBA="","",PB!KB150)</f>
        <v/>
      </c>
      <c r="K150" s="25" t="str">
        <f t="shared" si="24"/>
        <v/>
      </c>
      <c r="L150" s="151" t="str">
        <f t="shared" si="25"/>
        <v/>
      </c>
      <c r="M150" s="154"/>
      <c r="N150" s="155"/>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0" t="str">
        <f>IF(PB!F151="","",PB!F151)</f>
        <v/>
      </c>
      <c r="I151" s="72" t="str">
        <f>IF(NISBAHPBT="","",PB!KA151)</f>
        <v/>
      </c>
      <c r="J151" s="72" t="str">
        <f>IF(NISBAHPBA="","",PB!KB151)</f>
        <v/>
      </c>
      <c r="K151" s="25" t="str">
        <f t="shared" si="24"/>
        <v/>
      </c>
      <c r="L151" s="151" t="str">
        <f t="shared" si="25"/>
        <v/>
      </c>
      <c r="M151" s="154"/>
      <c r="N151" s="155"/>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0" t="str">
        <f>IF(PB!F152="","",PB!F152)</f>
        <v/>
      </c>
      <c r="I152" s="72" t="str">
        <f>IF(NISBAHPBT="","",PB!KA152)</f>
        <v/>
      </c>
      <c r="J152" s="72" t="str">
        <f>IF(NISBAHPBA="","",PB!KB152)</f>
        <v/>
      </c>
      <c r="K152" s="25" t="str">
        <f t="shared" si="24"/>
        <v/>
      </c>
      <c r="L152" s="151" t="str">
        <f t="shared" si="25"/>
        <v/>
      </c>
      <c r="M152" s="154"/>
      <c r="N152" s="155"/>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0" t="str">
        <f>IF(PB!F153="","",PB!F153)</f>
        <v/>
      </c>
      <c r="I153" s="72" t="str">
        <f>IF(NISBAHPBT="","",PB!KA153)</f>
        <v/>
      </c>
      <c r="J153" s="72" t="str">
        <f>IF(NISBAHPBA="","",PB!KB153)</f>
        <v/>
      </c>
      <c r="K153" s="25" t="str">
        <f t="shared" si="24"/>
        <v/>
      </c>
      <c r="L153" s="151" t="str">
        <f t="shared" si="25"/>
        <v/>
      </c>
      <c r="M153" s="154"/>
      <c r="N153" s="155"/>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0" t="str">
        <f>IF(PB!F154="","",PB!F154)</f>
        <v/>
      </c>
      <c r="I154" s="72" t="str">
        <f>IF(NISBAHPBT="","",PB!KA154)</f>
        <v/>
      </c>
      <c r="J154" s="72" t="str">
        <f>IF(NISBAHPBA="","",PB!KB154)</f>
        <v/>
      </c>
      <c r="K154" s="25" t="str">
        <f t="shared" si="24"/>
        <v/>
      </c>
      <c r="L154" s="151" t="str">
        <f t="shared" si="25"/>
        <v/>
      </c>
      <c r="M154" s="154"/>
      <c r="N154" s="155"/>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0" t="str">
        <f>IF(PB!F155="","",PB!F155)</f>
        <v/>
      </c>
      <c r="I155" s="72" t="str">
        <f>IF(NISBAHPBT="","",PB!KA155)</f>
        <v/>
      </c>
      <c r="J155" s="72" t="str">
        <f>IF(NISBAHPBA="","",PB!KB155)</f>
        <v/>
      </c>
      <c r="K155" s="25" t="str">
        <f t="shared" si="24"/>
        <v/>
      </c>
      <c r="L155" s="151" t="str">
        <f t="shared" si="25"/>
        <v/>
      </c>
      <c r="M155" s="154"/>
      <c r="N155" s="155"/>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0" t="str">
        <f>IF(PB!F156="","",PB!F156)</f>
        <v/>
      </c>
      <c r="I156" s="72" t="str">
        <f>IF(NISBAHPBT="","",PB!KA156)</f>
        <v/>
      </c>
      <c r="J156" s="72" t="str">
        <f>IF(NISBAHPBA="","",PB!KB156)</f>
        <v/>
      </c>
      <c r="K156" s="25" t="str">
        <f t="shared" si="24"/>
        <v/>
      </c>
      <c r="L156" s="151" t="str">
        <f t="shared" si="25"/>
        <v/>
      </c>
      <c r="M156" s="154"/>
      <c r="N156" s="155"/>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0" t="str">
        <f>IF(PB!F157="","",PB!F157)</f>
        <v/>
      </c>
      <c r="I157" s="72" t="str">
        <f>IF(NISBAHPBT="","",PB!KA157)</f>
        <v/>
      </c>
      <c r="J157" s="72" t="str">
        <f>IF(NISBAHPBA="","",PB!KB157)</f>
        <v/>
      </c>
      <c r="K157" s="25" t="str">
        <f t="shared" si="24"/>
        <v/>
      </c>
      <c r="L157" s="151" t="str">
        <f t="shared" si="25"/>
        <v/>
      </c>
      <c r="M157" s="154"/>
      <c r="N157" s="155"/>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0" t="str">
        <f>IF(PB!F158="","",PB!F158)</f>
        <v/>
      </c>
      <c r="I158" s="72" t="str">
        <f>IF(NISBAHPBT="","",PB!KA158)</f>
        <v/>
      </c>
      <c r="J158" s="72" t="str">
        <f>IF(NISBAHPBA="","",PB!KB158)</f>
        <v/>
      </c>
      <c r="K158" s="25" t="str">
        <f t="shared" si="24"/>
        <v/>
      </c>
      <c r="L158" s="151" t="str">
        <f t="shared" si="25"/>
        <v/>
      </c>
      <c r="M158" s="154"/>
      <c r="N158" s="155"/>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0" t="str">
        <f>IF(PB!F159="","",PB!F159)</f>
        <v/>
      </c>
      <c r="I159" s="72" t="str">
        <f>IF(NISBAHPBT="","",PB!KA159)</f>
        <v/>
      </c>
      <c r="J159" s="72" t="str">
        <f>IF(NISBAHPBA="","",PB!KB159)</f>
        <v/>
      </c>
      <c r="K159" s="25" t="str">
        <f t="shared" si="24"/>
        <v/>
      </c>
      <c r="L159" s="151" t="str">
        <f t="shared" si="25"/>
        <v/>
      </c>
      <c r="M159" s="154"/>
      <c r="N159" s="155"/>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0" t="str">
        <f>IF(PB!F160="","",PB!F160)</f>
        <v/>
      </c>
      <c r="I160" s="72" t="str">
        <f>IF(NISBAHPBT="","",PB!KA160)</f>
        <v/>
      </c>
      <c r="J160" s="72" t="str">
        <f>IF(NISBAHPBA="","",PB!KB160)</f>
        <v/>
      </c>
      <c r="K160" s="25" t="str">
        <f t="shared" si="24"/>
        <v/>
      </c>
      <c r="L160" s="151" t="str">
        <f t="shared" si="25"/>
        <v/>
      </c>
      <c r="M160" s="154"/>
      <c r="N160" s="155"/>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0" t="str">
        <f>IF(PB!F161="","",PB!F161)</f>
        <v/>
      </c>
      <c r="I161" s="72" t="str">
        <f>IF(NISBAHPBT="","",PB!KA161)</f>
        <v/>
      </c>
      <c r="J161" s="72" t="str">
        <f>IF(NISBAHPBA="","",PB!KB161)</f>
        <v/>
      </c>
      <c r="K161" s="25" t="str">
        <f t="shared" si="24"/>
        <v/>
      </c>
      <c r="L161" s="151" t="str">
        <f t="shared" si="25"/>
        <v/>
      </c>
      <c r="M161" s="154"/>
      <c r="N161" s="155"/>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0" t="str">
        <f>IF(PB!F162="","",PB!F162)</f>
        <v/>
      </c>
      <c r="I162" s="72" t="str">
        <f>IF(NISBAHPBT="","",PB!KA162)</f>
        <v/>
      </c>
      <c r="J162" s="72" t="str">
        <f>IF(NISBAHPBA="","",PB!KB162)</f>
        <v/>
      </c>
      <c r="K162" s="25" t="str">
        <f t="shared" si="24"/>
        <v/>
      </c>
      <c r="L162" s="151" t="str">
        <f t="shared" si="25"/>
        <v/>
      </c>
      <c r="M162" s="154"/>
      <c r="N162" s="155"/>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0" t="str">
        <f>IF(PB!F163="","",PB!F163)</f>
        <v/>
      </c>
      <c r="I163" s="72" t="str">
        <f>IF(NISBAHPBT="","",PB!KA163)</f>
        <v/>
      </c>
      <c r="J163" s="72" t="str">
        <f>IF(NISBAHPBA="","",PB!KB163)</f>
        <v/>
      </c>
      <c r="K163" s="25" t="str">
        <f t="shared" si="24"/>
        <v/>
      </c>
      <c r="L163" s="151" t="str">
        <f t="shared" si="25"/>
        <v/>
      </c>
      <c r="M163" s="154"/>
      <c r="N163" s="155"/>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0" t="str">
        <f>IF(PB!F164="","",PB!F164)</f>
        <v/>
      </c>
      <c r="I164" s="72" t="str">
        <f>IF(NISBAHPBT="","",PB!KA164)</f>
        <v/>
      </c>
      <c r="J164" s="72" t="str">
        <f>IF(NISBAHPBA="","",PB!KB164)</f>
        <v/>
      </c>
      <c r="K164" s="25" t="str">
        <f t="shared" si="24"/>
        <v/>
      </c>
      <c r="L164" s="151" t="str">
        <f t="shared" si="25"/>
        <v/>
      </c>
      <c r="M164" s="154"/>
      <c r="N164" s="155"/>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0" t="str">
        <f>IF(PB!F165="","",PB!F165)</f>
        <v/>
      </c>
      <c r="I165" s="72" t="str">
        <f>IF(NISBAHPBT="","",PB!KA165)</f>
        <v/>
      </c>
      <c r="J165" s="72" t="str">
        <f>IF(NISBAHPBA="","",PB!KB165)</f>
        <v/>
      </c>
      <c r="K165" s="25" t="str">
        <f t="shared" si="24"/>
        <v/>
      </c>
      <c r="L165" s="151" t="str">
        <f t="shared" si="25"/>
        <v/>
      </c>
      <c r="M165" s="154"/>
      <c r="N165" s="155"/>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0" t="str">
        <f>IF(PB!F166="","",PB!F166)</f>
        <v/>
      </c>
      <c r="I166" s="72" t="str">
        <f>IF(NISBAHPBT="","",PB!KA166)</f>
        <v/>
      </c>
      <c r="J166" s="72" t="str">
        <f>IF(NISBAHPBA="","",PB!KB166)</f>
        <v/>
      </c>
      <c r="K166" s="25" t="str">
        <f t="shared" si="24"/>
        <v/>
      </c>
      <c r="L166" s="151" t="str">
        <f t="shared" si="25"/>
        <v/>
      </c>
      <c r="M166" s="154"/>
      <c r="N166" s="155"/>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0" t="str">
        <f>IF(PB!F167="","",PB!F167)</f>
        <v/>
      </c>
      <c r="I167" s="72" t="str">
        <f>IF(NISBAHPBT="","",PB!KA167)</f>
        <v/>
      </c>
      <c r="J167" s="72" t="str">
        <f>IF(NISBAHPBA="","",PB!KB167)</f>
        <v/>
      </c>
      <c r="K167" s="25" t="str">
        <f t="shared" si="24"/>
        <v/>
      </c>
      <c r="L167" s="151" t="str">
        <f t="shared" si="25"/>
        <v/>
      </c>
      <c r="M167" s="154"/>
      <c r="N167" s="155"/>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0" t="str">
        <f>IF(PB!F168="","",PB!F168)</f>
        <v/>
      </c>
      <c r="I168" s="72" t="str">
        <f>IF(NISBAHPBT="","",PB!KA168)</f>
        <v/>
      </c>
      <c r="J168" s="72" t="str">
        <f>IF(NISBAHPBA="","",PB!KB168)</f>
        <v/>
      </c>
      <c r="K168" s="25" t="str">
        <f t="shared" si="24"/>
        <v/>
      </c>
      <c r="L168" s="151" t="str">
        <f t="shared" si="25"/>
        <v/>
      </c>
      <c r="M168" s="154"/>
      <c r="N168" s="155"/>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0" t="str">
        <f>IF(PB!F169="","",PB!F169)</f>
        <v/>
      </c>
      <c r="I169" s="72" t="str">
        <f>IF(NISBAHPBT="","",PB!KA169)</f>
        <v/>
      </c>
      <c r="J169" s="72" t="str">
        <f>IF(NISBAHPBA="","",PB!KB169)</f>
        <v/>
      </c>
      <c r="K169" s="25" t="str">
        <f t="shared" si="24"/>
        <v/>
      </c>
      <c r="L169" s="151" t="str">
        <f t="shared" si="25"/>
        <v/>
      </c>
      <c r="M169" s="154"/>
      <c r="N169" s="155"/>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0" t="str">
        <f>IF(PB!F170="","",PB!F170)</f>
        <v/>
      </c>
      <c r="I170" s="72" t="str">
        <f>IF(NISBAHPBT="","",PB!KA170)</f>
        <v/>
      </c>
      <c r="J170" s="72" t="str">
        <f>IF(NISBAHPBA="","",PB!KB170)</f>
        <v/>
      </c>
      <c r="K170" s="25" t="str">
        <f t="shared" si="24"/>
        <v/>
      </c>
      <c r="L170" s="151" t="str">
        <f t="shared" si="25"/>
        <v/>
      </c>
      <c r="M170" s="154"/>
      <c r="N170" s="155"/>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0" t="str">
        <f>IF(PB!F171="","",PB!F171)</f>
        <v/>
      </c>
      <c r="I171" s="72" t="str">
        <f>IF(NISBAHPBT="","",PB!KA171)</f>
        <v/>
      </c>
      <c r="J171" s="72" t="str">
        <f>IF(NISBAHPBA="","",PB!KB171)</f>
        <v/>
      </c>
      <c r="K171" s="25" t="str">
        <f t="shared" si="24"/>
        <v/>
      </c>
      <c r="L171" s="151" t="str">
        <f t="shared" si="25"/>
        <v/>
      </c>
      <c r="M171" s="154"/>
      <c r="N171" s="155"/>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0" t="str">
        <f>IF(PB!F172="","",PB!F172)</f>
        <v/>
      </c>
      <c r="I172" s="72" t="str">
        <f>IF(NISBAHPBT="","",PB!KA172)</f>
        <v/>
      </c>
      <c r="J172" s="72" t="str">
        <f>IF(NISBAHPBA="","",PB!KB172)</f>
        <v/>
      </c>
      <c r="K172" s="25" t="str">
        <f t="shared" si="24"/>
        <v/>
      </c>
      <c r="L172" s="151" t="str">
        <f t="shared" si="25"/>
        <v/>
      </c>
      <c r="M172" s="154"/>
      <c r="N172" s="155"/>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0" t="str">
        <f>IF(PB!F173="","",PB!F173)</f>
        <v/>
      </c>
      <c r="I173" s="72" t="str">
        <f>IF(NISBAHPBT="","",PB!KA173)</f>
        <v/>
      </c>
      <c r="J173" s="72" t="str">
        <f>IF(NISBAHPBA="","",PB!KB173)</f>
        <v/>
      </c>
      <c r="K173" s="25" t="str">
        <f t="shared" si="24"/>
        <v/>
      </c>
      <c r="L173" s="151" t="str">
        <f t="shared" si="25"/>
        <v/>
      </c>
      <c r="M173" s="154"/>
      <c r="N173" s="155"/>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0" t="str">
        <f>IF(PB!F174="","",PB!F174)</f>
        <v/>
      </c>
      <c r="I174" s="72" t="str">
        <f>IF(NISBAHPBT="","",PB!KA174)</f>
        <v/>
      </c>
      <c r="J174" s="72" t="str">
        <f>IF(NISBAHPBA="","",PB!KB174)</f>
        <v/>
      </c>
      <c r="K174" s="25" t="str">
        <f t="shared" si="24"/>
        <v/>
      </c>
      <c r="L174" s="151" t="str">
        <f t="shared" si="25"/>
        <v/>
      </c>
      <c r="M174" s="154"/>
      <c r="N174" s="155"/>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0" t="str">
        <f>IF(PB!F175="","",PB!F175)</f>
        <v/>
      </c>
      <c r="I175" s="72" t="str">
        <f>IF(NISBAHPBT="","",PB!KA175)</f>
        <v/>
      </c>
      <c r="J175" s="72" t="str">
        <f>IF(NISBAHPBA="","",PB!KB175)</f>
        <v/>
      </c>
      <c r="K175" s="25" t="str">
        <f t="shared" si="24"/>
        <v/>
      </c>
      <c r="L175" s="151" t="str">
        <f t="shared" si="25"/>
        <v/>
      </c>
      <c r="M175" s="154"/>
      <c r="N175" s="155"/>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0" t="str">
        <f>IF(PB!F176="","",PB!F176)</f>
        <v/>
      </c>
      <c r="I176" s="72" t="str">
        <f>IF(NISBAHPBT="","",PB!KA176)</f>
        <v/>
      </c>
      <c r="J176" s="72" t="str">
        <f>IF(NISBAHPBA="","",PB!KB176)</f>
        <v/>
      </c>
      <c r="K176" s="25" t="str">
        <f t="shared" si="24"/>
        <v/>
      </c>
      <c r="L176" s="151" t="str">
        <f t="shared" si="25"/>
        <v/>
      </c>
      <c r="M176" s="154"/>
      <c r="N176" s="155"/>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0" t="str">
        <f>IF(PB!F177="","",PB!F177)</f>
        <v/>
      </c>
      <c r="I177" s="72" t="str">
        <f>IF(NISBAHPBT="","",PB!KA177)</f>
        <v/>
      </c>
      <c r="J177" s="72" t="str">
        <f>IF(NISBAHPBA="","",PB!KB177)</f>
        <v/>
      </c>
      <c r="K177" s="25" t="str">
        <f t="shared" si="24"/>
        <v/>
      </c>
      <c r="L177" s="151" t="str">
        <f t="shared" si="25"/>
        <v/>
      </c>
      <c r="M177" s="154"/>
      <c r="N177" s="155"/>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0" t="str">
        <f>IF(PB!F178="","",PB!F178)</f>
        <v/>
      </c>
      <c r="I178" s="72" t="str">
        <f>IF(NISBAHPBT="","",PB!KA178)</f>
        <v/>
      </c>
      <c r="J178" s="72" t="str">
        <f>IF(NISBAHPBA="","",PB!KB178)</f>
        <v/>
      </c>
      <c r="K178" s="25" t="str">
        <f t="shared" si="24"/>
        <v/>
      </c>
      <c r="L178" s="151" t="str">
        <f t="shared" si="25"/>
        <v/>
      </c>
      <c r="M178" s="154"/>
      <c r="N178" s="155"/>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0" t="str">
        <f>IF(PB!F179="","",PB!F179)</f>
        <v/>
      </c>
      <c r="I179" s="72" t="str">
        <f>IF(NISBAHPBT="","",PB!KA179)</f>
        <v/>
      </c>
      <c r="J179" s="72" t="str">
        <f>IF(NISBAHPBA="","",PB!KB179)</f>
        <v/>
      </c>
      <c r="K179" s="25" t="str">
        <f t="shared" si="24"/>
        <v/>
      </c>
      <c r="L179" s="151" t="str">
        <f t="shared" si="25"/>
        <v/>
      </c>
      <c r="M179" s="154"/>
      <c r="N179" s="155"/>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0" t="str">
        <f>IF(PB!F180="","",PB!F180)</f>
        <v/>
      </c>
      <c r="I180" s="72" t="str">
        <f>IF(NISBAHPBT="","",PB!KA180)</f>
        <v/>
      </c>
      <c r="J180" s="72" t="str">
        <f>IF(NISBAHPBA="","",PB!KB180)</f>
        <v/>
      </c>
      <c r="K180" s="25" t="str">
        <f t="shared" si="24"/>
        <v/>
      </c>
      <c r="L180" s="151" t="str">
        <f t="shared" si="25"/>
        <v/>
      </c>
      <c r="M180" s="154"/>
      <c r="N180" s="155"/>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0" t="str">
        <f>IF(PB!F181="","",PB!F181)</f>
        <v/>
      </c>
      <c r="I181" s="72" t="str">
        <f>IF(NISBAHPBT="","",PB!KA181)</f>
        <v/>
      </c>
      <c r="J181" s="72" t="str">
        <f>IF(NISBAHPBA="","",PB!KB181)</f>
        <v/>
      </c>
      <c r="K181" s="25" t="str">
        <f t="shared" si="24"/>
        <v/>
      </c>
      <c r="L181" s="151" t="str">
        <f t="shared" si="25"/>
        <v/>
      </c>
      <c r="M181" s="154"/>
      <c r="N181" s="155"/>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0" t="str">
        <f>IF(PB!F182="","",PB!F182)</f>
        <v/>
      </c>
      <c r="I182" s="72" t="str">
        <f>IF(NISBAHPBT="","",PB!KA182)</f>
        <v/>
      </c>
      <c r="J182" s="72" t="str">
        <f>IF(NISBAHPBA="","",PB!KB182)</f>
        <v/>
      </c>
      <c r="K182" s="25" t="str">
        <f t="shared" si="24"/>
        <v/>
      </c>
      <c r="L182" s="151" t="str">
        <f t="shared" si="25"/>
        <v/>
      </c>
      <c r="M182" s="154"/>
      <c r="N182" s="155"/>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0" t="str">
        <f>IF(PB!F183="","",PB!F183)</f>
        <v/>
      </c>
      <c r="I183" s="72" t="str">
        <f>IF(NISBAHPBT="","",PB!KA183)</f>
        <v/>
      </c>
      <c r="J183" s="72" t="str">
        <f>IF(NISBAHPBA="","",PB!KB183)</f>
        <v/>
      </c>
      <c r="K183" s="25" t="str">
        <f t="shared" si="24"/>
        <v/>
      </c>
      <c r="L183" s="151" t="str">
        <f t="shared" si="25"/>
        <v/>
      </c>
      <c r="M183" s="154"/>
      <c r="N183" s="155"/>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0" t="str">
        <f>IF(PB!F184="","",PB!F184)</f>
        <v/>
      </c>
      <c r="I184" s="72" t="str">
        <f>IF(NISBAHPBT="","",PB!KA184)</f>
        <v/>
      </c>
      <c r="J184" s="72" t="str">
        <f>IF(NISBAHPBA="","",PB!KB184)</f>
        <v/>
      </c>
      <c r="K184" s="25" t="str">
        <f t="shared" si="24"/>
        <v/>
      </c>
      <c r="L184" s="151" t="str">
        <f t="shared" si="25"/>
        <v/>
      </c>
      <c r="M184" s="154"/>
      <c r="N184" s="155"/>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0" t="str">
        <f>IF(PB!F185="","",PB!F185)</f>
        <v/>
      </c>
      <c r="I185" s="72" t="str">
        <f>IF(NISBAHPBT="","",PB!KA185)</f>
        <v/>
      </c>
      <c r="J185" s="72" t="str">
        <f>IF(NISBAHPBA="","",PB!KB185)</f>
        <v/>
      </c>
      <c r="K185" s="25" t="str">
        <f t="shared" si="24"/>
        <v/>
      </c>
      <c r="L185" s="151" t="str">
        <f t="shared" si="25"/>
        <v/>
      </c>
      <c r="M185" s="154"/>
      <c r="N185" s="155"/>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0" t="str">
        <f>IF(PB!F186="","",PB!F186)</f>
        <v/>
      </c>
      <c r="I186" s="72" t="str">
        <f>IF(NISBAHPBT="","",PB!KA186)</f>
        <v/>
      </c>
      <c r="J186" s="72" t="str">
        <f>IF(NISBAHPBA="","",PB!KB186)</f>
        <v/>
      </c>
      <c r="K186" s="25" t="str">
        <f t="shared" si="24"/>
        <v/>
      </c>
      <c r="L186" s="151" t="str">
        <f t="shared" si="25"/>
        <v/>
      </c>
      <c r="M186" s="154"/>
      <c r="N186" s="155"/>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0" t="str">
        <f>IF(PB!F187="","",PB!F187)</f>
        <v/>
      </c>
      <c r="I187" s="72" t="str">
        <f>IF(NISBAHPBT="","",PB!KA187)</f>
        <v/>
      </c>
      <c r="J187" s="72" t="str">
        <f>IF(NISBAHPBA="","",PB!KB187)</f>
        <v/>
      </c>
      <c r="K187" s="25" t="str">
        <f t="shared" si="24"/>
        <v/>
      </c>
      <c r="L187" s="151" t="str">
        <f t="shared" si="25"/>
        <v/>
      </c>
      <c r="M187" s="154"/>
      <c r="N187" s="155"/>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0" t="str">
        <f>IF(PB!F188="","",PB!F188)</f>
        <v/>
      </c>
      <c r="I188" s="72" t="str">
        <f>IF(NISBAHPBT="","",PB!KA188)</f>
        <v/>
      </c>
      <c r="J188" s="72" t="str">
        <f>IF(NISBAHPBA="","",PB!KB188)</f>
        <v/>
      </c>
      <c r="K188" s="25" t="str">
        <f t="shared" si="24"/>
        <v/>
      </c>
      <c r="L188" s="151" t="str">
        <f t="shared" si="25"/>
        <v/>
      </c>
      <c r="M188" s="154"/>
      <c r="N188" s="155"/>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0" t="str">
        <f>IF(PB!F189="","",PB!F189)</f>
        <v/>
      </c>
      <c r="I189" s="72" t="str">
        <f>IF(NISBAHPBT="","",PB!KA189)</f>
        <v/>
      </c>
      <c r="J189" s="72" t="str">
        <f>IF(NISBAHPBA="","",PB!KB189)</f>
        <v/>
      </c>
      <c r="K189" s="25" t="str">
        <f t="shared" si="24"/>
        <v/>
      </c>
      <c r="L189" s="151" t="str">
        <f t="shared" si="25"/>
        <v/>
      </c>
      <c r="M189" s="154"/>
      <c r="N189" s="155"/>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0" t="str">
        <f>IF(PB!F190="","",PB!F190)</f>
        <v/>
      </c>
      <c r="I190" s="72" t="str">
        <f>IF(NISBAHPBT="","",PB!KA190)</f>
        <v/>
      </c>
      <c r="J190" s="72" t="str">
        <f>IF(NISBAHPBA="","",PB!KB190)</f>
        <v/>
      </c>
      <c r="K190" s="25" t="str">
        <f t="shared" si="24"/>
        <v/>
      </c>
      <c r="L190" s="151" t="str">
        <f t="shared" si="25"/>
        <v/>
      </c>
      <c r="M190" s="154"/>
      <c r="N190" s="155"/>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0" t="str">
        <f>IF(PB!F191="","",PB!F191)</f>
        <v/>
      </c>
      <c r="I191" s="72" t="str">
        <f>IF(NISBAHPBT="","",PB!KA191)</f>
        <v/>
      </c>
      <c r="J191" s="72" t="str">
        <f>IF(NISBAHPBA="","",PB!KB191)</f>
        <v/>
      </c>
      <c r="K191" s="25" t="str">
        <f t="shared" si="24"/>
        <v/>
      </c>
      <c r="L191" s="151" t="str">
        <f t="shared" si="25"/>
        <v/>
      </c>
      <c r="M191" s="154"/>
      <c r="N191" s="155"/>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0" t="str">
        <f>IF(PB!F192="","",PB!F192)</f>
        <v/>
      </c>
      <c r="I192" s="72" t="str">
        <f>IF(NISBAHPBT="","",PB!KA192)</f>
        <v/>
      </c>
      <c r="J192" s="72" t="str">
        <f>IF(NISBAHPBA="","",PB!KB192)</f>
        <v/>
      </c>
      <c r="K192" s="25" t="str">
        <f t="shared" si="24"/>
        <v/>
      </c>
      <c r="L192" s="151" t="str">
        <f t="shared" si="25"/>
        <v/>
      </c>
      <c r="M192" s="154"/>
      <c r="N192" s="155"/>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0" t="str">
        <f>IF(PB!F193="","",PB!F193)</f>
        <v/>
      </c>
      <c r="I193" s="72" t="str">
        <f>IF(NISBAHPBT="","",PB!KA193)</f>
        <v/>
      </c>
      <c r="J193" s="72" t="str">
        <f>IF(NISBAHPBA="","",PB!KB193)</f>
        <v/>
      </c>
      <c r="K193" s="25" t="str">
        <f t="shared" si="24"/>
        <v/>
      </c>
      <c r="L193" s="151" t="str">
        <f t="shared" si="25"/>
        <v/>
      </c>
      <c r="M193" s="154"/>
      <c r="N193" s="155"/>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0" t="str">
        <f>IF(PB!F194="","",PB!F194)</f>
        <v/>
      </c>
      <c r="I194" s="72" t="str">
        <f>IF(NISBAHPBT="","",PB!KA194)</f>
        <v/>
      </c>
      <c r="J194" s="72" t="str">
        <f>IF(NISBAHPBA="","",PB!KB194)</f>
        <v/>
      </c>
      <c r="K194" s="25" t="str">
        <f t="shared" si="24"/>
        <v/>
      </c>
      <c r="L194" s="151" t="str">
        <f t="shared" si="25"/>
        <v/>
      </c>
      <c r="M194" s="154"/>
      <c r="N194" s="155"/>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0" t="str">
        <f>IF(PB!F195="","",PB!F195)</f>
        <v/>
      </c>
      <c r="I195" s="72" t="str">
        <f>IF(NISBAHPBT="","",PB!KA195)</f>
        <v/>
      </c>
      <c r="J195" s="72" t="str">
        <f>IF(NISBAHPBA="","",PB!KB195)</f>
        <v/>
      </c>
      <c r="K195" s="25" t="str">
        <f t="shared" si="24"/>
        <v/>
      </c>
      <c r="L195" s="151" t="str">
        <f t="shared" si="25"/>
        <v/>
      </c>
      <c r="M195" s="154"/>
      <c r="N195" s="155"/>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0" t="str">
        <f>IF(PB!F196="","",PB!F196)</f>
        <v/>
      </c>
      <c r="I196" s="72" t="str">
        <f>IF(NISBAHPBT="","",PB!KA196)</f>
        <v/>
      </c>
      <c r="J196" s="72" t="str">
        <f>IF(NISBAHPBA="","",PB!KB196)</f>
        <v/>
      </c>
      <c r="K196" s="25" t="str">
        <f t="shared" si="24"/>
        <v/>
      </c>
      <c r="L196" s="151" t="str">
        <f t="shared" si="25"/>
        <v/>
      </c>
      <c r="M196" s="154"/>
      <c r="N196" s="155"/>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0" t="str">
        <f>IF(PB!F197="","",PB!F197)</f>
        <v/>
      </c>
      <c r="I197" s="72" t="str">
        <f>IF(NISBAHPBT="","",PB!KA197)</f>
        <v/>
      </c>
      <c r="J197" s="72" t="str">
        <f>IF(NISBAHPBA="","",PB!KB197)</f>
        <v/>
      </c>
      <c r="K197" s="25" t="str">
        <f t="shared" si="24"/>
        <v/>
      </c>
      <c r="L197" s="151" t="str">
        <f t="shared" si="25"/>
        <v/>
      </c>
      <c r="M197" s="154"/>
      <c r="N197" s="155"/>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0" t="str">
        <f>IF(PB!F198="","",PB!F198)</f>
        <v/>
      </c>
      <c r="I198" s="72" t="str">
        <f>IF(NISBAHPBT="","",PB!KA198)</f>
        <v/>
      </c>
      <c r="J198" s="72" t="str">
        <f>IF(NISBAHPBA="","",PB!KB198)</f>
        <v/>
      </c>
      <c r="K198" s="25" t="str">
        <f t="shared" si="24"/>
        <v/>
      </c>
      <c r="L198" s="151" t="str">
        <f t="shared" si="25"/>
        <v/>
      </c>
      <c r="M198" s="154"/>
      <c r="N198" s="155"/>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0" t="str">
        <f>IF(PB!F199="","",PB!F199)</f>
        <v/>
      </c>
      <c r="I199" s="72" t="str">
        <f>IF(NISBAHPBT="","",PB!KA199)</f>
        <v/>
      </c>
      <c r="J199" s="72" t="str">
        <f>IF(NISBAHPBA="","",PB!KB199)</f>
        <v/>
      </c>
      <c r="K199" s="25" t="str">
        <f t="shared" si="24"/>
        <v/>
      </c>
      <c r="L199" s="151" t="str">
        <f t="shared" si="25"/>
        <v/>
      </c>
      <c r="M199" s="154"/>
      <c r="N199" s="155"/>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0" t="str">
        <f>IF(PB!F200="","",PB!F200)</f>
        <v/>
      </c>
      <c r="I200" s="72" t="str">
        <f>IF(NISBAHPBT="","",PB!KA200)</f>
        <v/>
      </c>
      <c r="J200" s="72" t="str">
        <f>IF(NISBAHPBA="","",PB!KB200)</f>
        <v/>
      </c>
      <c r="K200" s="25" t="str">
        <f t="shared" si="24"/>
        <v/>
      </c>
      <c r="L200" s="151" t="str">
        <f t="shared" si="25"/>
        <v/>
      </c>
      <c r="M200" s="154"/>
      <c r="N200" s="155"/>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0" t="str">
        <f>IF(PB!F201="","",PB!F201)</f>
        <v/>
      </c>
      <c r="I201" s="72" t="str">
        <f>IF(NISBAHPBT="","",PB!KA201)</f>
        <v/>
      </c>
      <c r="J201" s="72" t="str">
        <f>IF(NISBAHPBA="","",PB!KB201)</f>
        <v/>
      </c>
      <c r="K201" s="25" t="str">
        <f t="shared" ref="K201:K264" si="33">IF(I201="","",I201*100/NISBAHPBT)</f>
        <v/>
      </c>
      <c r="L201" s="151" t="str">
        <f t="shared" ref="L201:L264" si="34">IF(J201="","",J201*100/NISBAHPBA)</f>
        <v/>
      </c>
      <c r="M201" s="154"/>
      <c r="N201" s="155"/>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0" t="str">
        <f>IF(PB!F202="","",PB!F202)</f>
        <v/>
      </c>
      <c r="I202" s="72" t="str">
        <f>IF(NISBAHPBT="","",PB!KA202)</f>
        <v/>
      </c>
      <c r="J202" s="72" t="str">
        <f>IF(NISBAHPBA="","",PB!KB202)</f>
        <v/>
      </c>
      <c r="K202" s="25" t="str">
        <f t="shared" si="33"/>
        <v/>
      </c>
      <c r="L202" s="151" t="str">
        <f t="shared" si="34"/>
        <v/>
      </c>
      <c r="M202" s="154"/>
      <c r="N202" s="155"/>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0" t="str">
        <f>IF(PB!F203="","",PB!F203)</f>
        <v/>
      </c>
      <c r="I203" s="72" t="str">
        <f>IF(NISBAHPBT="","",PB!KA203)</f>
        <v/>
      </c>
      <c r="J203" s="72" t="str">
        <f>IF(NISBAHPBA="","",PB!KB203)</f>
        <v/>
      </c>
      <c r="K203" s="25" t="str">
        <f t="shared" si="33"/>
        <v/>
      </c>
      <c r="L203" s="151" t="str">
        <f t="shared" si="34"/>
        <v/>
      </c>
      <c r="M203" s="154"/>
      <c r="N203" s="155"/>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0" t="str">
        <f>IF(PB!F204="","",PB!F204)</f>
        <v/>
      </c>
      <c r="I204" s="72" t="str">
        <f>IF(NISBAHPBT="","",PB!KA204)</f>
        <v/>
      </c>
      <c r="J204" s="72" t="str">
        <f>IF(NISBAHPBA="","",PB!KB204)</f>
        <v/>
      </c>
      <c r="K204" s="25" t="str">
        <f t="shared" si="33"/>
        <v/>
      </c>
      <c r="L204" s="151" t="str">
        <f t="shared" si="34"/>
        <v/>
      </c>
      <c r="M204" s="154"/>
      <c r="N204" s="155"/>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0" t="str">
        <f>IF(PB!F205="","",PB!F205)</f>
        <v/>
      </c>
      <c r="I205" s="72" t="str">
        <f>IF(NISBAHPBT="","",PB!KA205)</f>
        <v/>
      </c>
      <c r="J205" s="72" t="str">
        <f>IF(NISBAHPBA="","",PB!KB205)</f>
        <v/>
      </c>
      <c r="K205" s="25" t="str">
        <f t="shared" si="33"/>
        <v/>
      </c>
      <c r="L205" s="151" t="str">
        <f t="shared" si="34"/>
        <v/>
      </c>
      <c r="M205" s="154"/>
      <c r="N205" s="155"/>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0" t="str">
        <f>IF(PB!F206="","",PB!F206)</f>
        <v/>
      </c>
      <c r="I206" s="72" t="str">
        <f>IF(NISBAHPBT="","",PB!KA206)</f>
        <v/>
      </c>
      <c r="J206" s="72" t="str">
        <f>IF(NISBAHPBA="","",PB!KB206)</f>
        <v/>
      </c>
      <c r="K206" s="25" t="str">
        <f t="shared" si="33"/>
        <v/>
      </c>
      <c r="L206" s="151" t="str">
        <f t="shared" si="34"/>
        <v/>
      </c>
      <c r="M206" s="154"/>
      <c r="N206" s="155"/>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0" t="str">
        <f>IF(PB!F207="","",PB!F207)</f>
        <v/>
      </c>
      <c r="I207" s="72" t="str">
        <f>IF(NISBAHPBT="","",PB!KA207)</f>
        <v/>
      </c>
      <c r="J207" s="72" t="str">
        <f>IF(NISBAHPBA="","",PB!KB207)</f>
        <v/>
      </c>
      <c r="K207" s="25" t="str">
        <f t="shared" si="33"/>
        <v/>
      </c>
      <c r="L207" s="151" t="str">
        <f t="shared" si="34"/>
        <v/>
      </c>
      <c r="M207" s="154"/>
      <c r="N207" s="155"/>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0" t="str">
        <f>IF(PB!F208="","",PB!F208)</f>
        <v/>
      </c>
      <c r="I208" s="72" t="str">
        <f>IF(NISBAHPBT="","",PB!KA208)</f>
        <v/>
      </c>
      <c r="J208" s="72" t="str">
        <f>IF(NISBAHPBA="","",PB!KB208)</f>
        <v/>
      </c>
      <c r="K208" s="25" t="str">
        <f t="shared" si="33"/>
        <v/>
      </c>
      <c r="L208" s="151" t="str">
        <f t="shared" si="34"/>
        <v/>
      </c>
      <c r="M208" s="154"/>
      <c r="N208" s="155"/>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0" t="str">
        <f>IF(PB!F209="","",PB!F209)</f>
        <v/>
      </c>
      <c r="I209" s="72" t="str">
        <f>IF(NISBAHPBT="","",PB!KA209)</f>
        <v/>
      </c>
      <c r="J209" s="72" t="str">
        <f>IF(NISBAHPBA="","",PB!KB209)</f>
        <v/>
      </c>
      <c r="K209" s="25" t="str">
        <f t="shared" si="33"/>
        <v/>
      </c>
      <c r="L209" s="151" t="str">
        <f t="shared" si="34"/>
        <v/>
      </c>
      <c r="M209" s="154"/>
      <c r="N209" s="155"/>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0" t="str">
        <f>IF(PB!F210="","",PB!F210)</f>
        <v/>
      </c>
      <c r="I210" s="72" t="str">
        <f>IF(NISBAHPBT="","",PB!KA210)</f>
        <v/>
      </c>
      <c r="J210" s="72" t="str">
        <f>IF(NISBAHPBA="","",PB!KB210)</f>
        <v/>
      </c>
      <c r="K210" s="25" t="str">
        <f t="shared" si="33"/>
        <v/>
      </c>
      <c r="L210" s="151" t="str">
        <f t="shared" si="34"/>
        <v/>
      </c>
      <c r="M210" s="154"/>
      <c r="N210" s="155"/>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0" t="str">
        <f>IF(PB!F211="","",PB!F211)</f>
        <v/>
      </c>
      <c r="I211" s="72" t="str">
        <f>IF(NISBAHPBT="","",PB!KA211)</f>
        <v/>
      </c>
      <c r="J211" s="72" t="str">
        <f>IF(NISBAHPBA="","",PB!KB211)</f>
        <v/>
      </c>
      <c r="K211" s="25" t="str">
        <f t="shared" si="33"/>
        <v/>
      </c>
      <c r="L211" s="151" t="str">
        <f t="shared" si="34"/>
        <v/>
      </c>
      <c r="M211" s="154"/>
      <c r="N211" s="155"/>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0" t="str">
        <f>IF(PB!F212="","",PB!F212)</f>
        <v/>
      </c>
      <c r="I212" s="72" t="str">
        <f>IF(NISBAHPBT="","",PB!KA212)</f>
        <v/>
      </c>
      <c r="J212" s="72" t="str">
        <f>IF(NISBAHPBA="","",PB!KB212)</f>
        <v/>
      </c>
      <c r="K212" s="25" t="str">
        <f t="shared" si="33"/>
        <v/>
      </c>
      <c r="L212" s="151" t="str">
        <f t="shared" si="34"/>
        <v/>
      </c>
      <c r="M212" s="154"/>
      <c r="N212" s="155"/>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0" t="str">
        <f>IF(PB!F213="","",PB!F213)</f>
        <v/>
      </c>
      <c r="I213" s="72" t="str">
        <f>IF(NISBAHPBT="","",PB!KA213)</f>
        <v/>
      </c>
      <c r="J213" s="72" t="str">
        <f>IF(NISBAHPBA="","",PB!KB213)</f>
        <v/>
      </c>
      <c r="K213" s="25" t="str">
        <f t="shared" si="33"/>
        <v/>
      </c>
      <c r="L213" s="151" t="str">
        <f t="shared" si="34"/>
        <v/>
      </c>
      <c r="M213" s="154"/>
      <c r="N213" s="155"/>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0" t="str">
        <f>IF(PB!F214="","",PB!F214)</f>
        <v/>
      </c>
      <c r="I214" s="72" t="str">
        <f>IF(NISBAHPBT="","",PB!KA214)</f>
        <v/>
      </c>
      <c r="J214" s="72" t="str">
        <f>IF(NISBAHPBA="","",PB!KB214)</f>
        <v/>
      </c>
      <c r="K214" s="25" t="str">
        <f t="shared" si="33"/>
        <v/>
      </c>
      <c r="L214" s="151" t="str">
        <f t="shared" si="34"/>
        <v/>
      </c>
      <c r="M214" s="154"/>
      <c r="N214" s="155"/>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0" t="str">
        <f>IF(PB!F215="","",PB!F215)</f>
        <v/>
      </c>
      <c r="I215" s="72" t="str">
        <f>IF(NISBAHPBT="","",PB!KA215)</f>
        <v/>
      </c>
      <c r="J215" s="72" t="str">
        <f>IF(NISBAHPBA="","",PB!KB215)</f>
        <v/>
      </c>
      <c r="K215" s="25" t="str">
        <f t="shared" si="33"/>
        <v/>
      </c>
      <c r="L215" s="151" t="str">
        <f t="shared" si="34"/>
        <v/>
      </c>
      <c r="M215" s="154"/>
      <c r="N215" s="155"/>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0" t="str">
        <f>IF(PB!F216="","",PB!F216)</f>
        <v/>
      </c>
      <c r="I216" s="72" t="str">
        <f>IF(NISBAHPBT="","",PB!KA216)</f>
        <v/>
      </c>
      <c r="J216" s="72" t="str">
        <f>IF(NISBAHPBA="","",PB!KB216)</f>
        <v/>
      </c>
      <c r="K216" s="25" t="str">
        <f t="shared" si="33"/>
        <v/>
      </c>
      <c r="L216" s="151" t="str">
        <f t="shared" si="34"/>
        <v/>
      </c>
      <c r="M216" s="154"/>
      <c r="N216" s="155"/>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0" t="str">
        <f>IF(PB!F217="","",PB!F217)</f>
        <v/>
      </c>
      <c r="I217" s="72" t="str">
        <f>IF(NISBAHPBT="","",PB!KA217)</f>
        <v/>
      </c>
      <c r="J217" s="72" t="str">
        <f>IF(NISBAHPBA="","",PB!KB217)</f>
        <v/>
      </c>
      <c r="K217" s="25" t="str">
        <f t="shared" si="33"/>
        <v/>
      </c>
      <c r="L217" s="151" t="str">
        <f t="shared" si="34"/>
        <v/>
      </c>
      <c r="M217" s="154"/>
      <c r="N217" s="155"/>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0" t="str">
        <f>IF(PB!F218="","",PB!F218)</f>
        <v/>
      </c>
      <c r="I218" s="72" t="str">
        <f>IF(NISBAHPBT="","",PB!KA218)</f>
        <v/>
      </c>
      <c r="J218" s="72" t="str">
        <f>IF(NISBAHPBA="","",PB!KB218)</f>
        <v/>
      </c>
      <c r="K218" s="25" t="str">
        <f t="shared" si="33"/>
        <v/>
      </c>
      <c r="L218" s="151" t="str">
        <f t="shared" si="34"/>
        <v/>
      </c>
      <c r="M218" s="154"/>
      <c r="N218" s="155"/>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0" t="str">
        <f>IF(PB!F219="","",PB!F219)</f>
        <v/>
      </c>
      <c r="I219" s="72" t="str">
        <f>IF(NISBAHPBT="","",PB!KA219)</f>
        <v/>
      </c>
      <c r="J219" s="72" t="str">
        <f>IF(NISBAHPBA="","",PB!KB219)</f>
        <v/>
      </c>
      <c r="K219" s="25" t="str">
        <f t="shared" si="33"/>
        <v/>
      </c>
      <c r="L219" s="151" t="str">
        <f t="shared" si="34"/>
        <v/>
      </c>
      <c r="M219" s="154"/>
      <c r="N219" s="155"/>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0" t="str">
        <f>IF(PB!F220="","",PB!F220)</f>
        <v/>
      </c>
      <c r="I220" s="72" t="str">
        <f>IF(NISBAHPBT="","",PB!KA220)</f>
        <v/>
      </c>
      <c r="J220" s="72" t="str">
        <f>IF(NISBAHPBA="","",PB!KB220)</f>
        <v/>
      </c>
      <c r="K220" s="25" t="str">
        <f t="shared" si="33"/>
        <v/>
      </c>
      <c r="L220" s="151" t="str">
        <f t="shared" si="34"/>
        <v/>
      </c>
      <c r="M220" s="154"/>
      <c r="N220" s="155"/>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0" t="str">
        <f>IF(PB!F221="","",PB!F221)</f>
        <v/>
      </c>
      <c r="I221" s="72" t="str">
        <f>IF(NISBAHPBT="","",PB!KA221)</f>
        <v/>
      </c>
      <c r="J221" s="72" t="str">
        <f>IF(NISBAHPBA="","",PB!KB221)</f>
        <v/>
      </c>
      <c r="K221" s="25" t="str">
        <f t="shared" si="33"/>
        <v/>
      </c>
      <c r="L221" s="151" t="str">
        <f t="shared" si="34"/>
        <v/>
      </c>
      <c r="M221" s="154"/>
      <c r="N221" s="155"/>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0" t="str">
        <f>IF(PB!F222="","",PB!F222)</f>
        <v/>
      </c>
      <c r="I222" s="72" t="str">
        <f>IF(NISBAHPBT="","",PB!KA222)</f>
        <v/>
      </c>
      <c r="J222" s="72" t="str">
        <f>IF(NISBAHPBA="","",PB!KB222)</f>
        <v/>
      </c>
      <c r="K222" s="25" t="str">
        <f t="shared" si="33"/>
        <v/>
      </c>
      <c r="L222" s="151" t="str">
        <f t="shared" si="34"/>
        <v/>
      </c>
      <c r="M222" s="154"/>
      <c r="N222" s="155"/>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0" t="str">
        <f>IF(PB!F223="","",PB!F223)</f>
        <v/>
      </c>
      <c r="I223" s="72" t="str">
        <f>IF(NISBAHPBT="","",PB!KA223)</f>
        <v/>
      </c>
      <c r="J223" s="72" t="str">
        <f>IF(NISBAHPBA="","",PB!KB223)</f>
        <v/>
      </c>
      <c r="K223" s="25" t="str">
        <f t="shared" si="33"/>
        <v/>
      </c>
      <c r="L223" s="151" t="str">
        <f t="shared" si="34"/>
        <v/>
      </c>
      <c r="M223" s="154"/>
      <c r="N223" s="155"/>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0" t="str">
        <f>IF(PB!F224="","",PB!F224)</f>
        <v/>
      </c>
      <c r="I224" s="72" t="str">
        <f>IF(NISBAHPBT="","",PB!KA224)</f>
        <v/>
      </c>
      <c r="J224" s="72" t="str">
        <f>IF(NISBAHPBA="","",PB!KB224)</f>
        <v/>
      </c>
      <c r="K224" s="25" t="str">
        <f t="shared" si="33"/>
        <v/>
      </c>
      <c r="L224" s="151" t="str">
        <f t="shared" si="34"/>
        <v/>
      </c>
      <c r="M224" s="154"/>
      <c r="N224" s="155"/>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0" t="str">
        <f>IF(PB!F225="","",PB!F225)</f>
        <v/>
      </c>
      <c r="I225" s="72" t="str">
        <f>IF(NISBAHPBT="","",PB!KA225)</f>
        <v/>
      </c>
      <c r="J225" s="72" t="str">
        <f>IF(NISBAHPBA="","",PB!KB225)</f>
        <v/>
      </c>
      <c r="K225" s="25" t="str">
        <f t="shared" si="33"/>
        <v/>
      </c>
      <c r="L225" s="151" t="str">
        <f t="shared" si="34"/>
        <v/>
      </c>
      <c r="M225" s="154"/>
      <c r="N225" s="155"/>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0" t="str">
        <f>IF(PB!F226="","",PB!F226)</f>
        <v/>
      </c>
      <c r="I226" s="72" t="str">
        <f>IF(NISBAHPBT="","",PB!KA226)</f>
        <v/>
      </c>
      <c r="J226" s="72" t="str">
        <f>IF(NISBAHPBA="","",PB!KB226)</f>
        <v/>
      </c>
      <c r="K226" s="25" t="str">
        <f t="shared" si="33"/>
        <v/>
      </c>
      <c r="L226" s="151" t="str">
        <f t="shared" si="34"/>
        <v/>
      </c>
      <c r="M226" s="154"/>
      <c r="N226" s="155"/>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0" t="str">
        <f>IF(PB!F227="","",PB!F227)</f>
        <v/>
      </c>
      <c r="I227" s="72" t="str">
        <f>IF(NISBAHPBT="","",PB!KA227)</f>
        <v/>
      </c>
      <c r="J227" s="72" t="str">
        <f>IF(NISBAHPBA="","",PB!KB227)</f>
        <v/>
      </c>
      <c r="K227" s="25" t="str">
        <f t="shared" si="33"/>
        <v/>
      </c>
      <c r="L227" s="151" t="str">
        <f t="shared" si="34"/>
        <v/>
      </c>
      <c r="M227" s="154"/>
      <c r="N227" s="155"/>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0" t="str">
        <f>IF(PB!F228="","",PB!F228)</f>
        <v/>
      </c>
      <c r="I228" s="72" t="str">
        <f>IF(NISBAHPBT="","",PB!KA228)</f>
        <v/>
      </c>
      <c r="J228" s="72" t="str">
        <f>IF(NISBAHPBA="","",PB!KB228)</f>
        <v/>
      </c>
      <c r="K228" s="25" t="str">
        <f t="shared" si="33"/>
        <v/>
      </c>
      <c r="L228" s="151" t="str">
        <f t="shared" si="34"/>
        <v/>
      </c>
      <c r="M228" s="154"/>
      <c r="N228" s="155"/>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0" t="str">
        <f>IF(PB!F229="","",PB!F229)</f>
        <v/>
      </c>
      <c r="I229" s="72" t="str">
        <f>IF(NISBAHPBT="","",PB!KA229)</f>
        <v/>
      </c>
      <c r="J229" s="72" t="str">
        <f>IF(NISBAHPBA="","",PB!KB229)</f>
        <v/>
      </c>
      <c r="K229" s="25" t="str">
        <f t="shared" si="33"/>
        <v/>
      </c>
      <c r="L229" s="151" t="str">
        <f t="shared" si="34"/>
        <v/>
      </c>
      <c r="M229" s="154"/>
      <c r="N229" s="155"/>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0" t="str">
        <f>IF(PB!F230="","",PB!F230)</f>
        <v/>
      </c>
      <c r="I230" s="72" t="str">
        <f>IF(NISBAHPBT="","",PB!KA230)</f>
        <v/>
      </c>
      <c r="J230" s="72" t="str">
        <f>IF(NISBAHPBA="","",PB!KB230)</f>
        <v/>
      </c>
      <c r="K230" s="25" t="str">
        <f t="shared" si="33"/>
        <v/>
      </c>
      <c r="L230" s="151" t="str">
        <f t="shared" si="34"/>
        <v/>
      </c>
      <c r="M230" s="154"/>
      <c r="N230" s="155"/>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0" t="str">
        <f>IF(PB!F231="","",PB!F231)</f>
        <v/>
      </c>
      <c r="I231" s="72" t="str">
        <f>IF(NISBAHPBT="","",PB!KA231)</f>
        <v/>
      </c>
      <c r="J231" s="72" t="str">
        <f>IF(NISBAHPBA="","",PB!KB231)</f>
        <v/>
      </c>
      <c r="K231" s="25" t="str">
        <f t="shared" si="33"/>
        <v/>
      </c>
      <c r="L231" s="151" t="str">
        <f t="shared" si="34"/>
        <v/>
      </c>
      <c r="M231" s="154"/>
      <c r="N231" s="155"/>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0" t="str">
        <f>IF(PB!F232="","",PB!F232)</f>
        <v/>
      </c>
      <c r="I232" s="72" t="str">
        <f>IF(NISBAHPBT="","",PB!KA232)</f>
        <v/>
      </c>
      <c r="J232" s="72" t="str">
        <f>IF(NISBAHPBA="","",PB!KB232)</f>
        <v/>
      </c>
      <c r="K232" s="25" t="str">
        <f t="shared" si="33"/>
        <v/>
      </c>
      <c r="L232" s="151" t="str">
        <f t="shared" si="34"/>
        <v/>
      </c>
      <c r="M232" s="154"/>
      <c r="N232" s="155"/>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0" t="str">
        <f>IF(PB!F233="","",PB!F233)</f>
        <v/>
      </c>
      <c r="I233" s="72" t="str">
        <f>IF(NISBAHPBT="","",PB!KA233)</f>
        <v/>
      </c>
      <c r="J233" s="72" t="str">
        <f>IF(NISBAHPBA="","",PB!KB233)</f>
        <v/>
      </c>
      <c r="K233" s="25" t="str">
        <f t="shared" si="33"/>
        <v/>
      </c>
      <c r="L233" s="151" t="str">
        <f t="shared" si="34"/>
        <v/>
      </c>
      <c r="M233" s="154"/>
      <c r="N233" s="155"/>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0" t="str">
        <f>IF(PB!F234="","",PB!F234)</f>
        <v/>
      </c>
      <c r="I234" s="72" t="str">
        <f>IF(NISBAHPBT="","",PB!KA234)</f>
        <v/>
      </c>
      <c r="J234" s="72" t="str">
        <f>IF(NISBAHPBA="","",PB!KB234)</f>
        <v/>
      </c>
      <c r="K234" s="25" t="str">
        <f t="shared" si="33"/>
        <v/>
      </c>
      <c r="L234" s="151" t="str">
        <f t="shared" si="34"/>
        <v/>
      </c>
      <c r="M234" s="154"/>
      <c r="N234" s="155"/>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0" t="str">
        <f>IF(PB!F235="","",PB!F235)</f>
        <v/>
      </c>
      <c r="I235" s="72" t="str">
        <f>IF(NISBAHPBT="","",PB!KA235)</f>
        <v/>
      </c>
      <c r="J235" s="72" t="str">
        <f>IF(NISBAHPBA="","",PB!KB235)</f>
        <v/>
      </c>
      <c r="K235" s="25" t="str">
        <f t="shared" si="33"/>
        <v/>
      </c>
      <c r="L235" s="151" t="str">
        <f t="shared" si="34"/>
        <v/>
      </c>
      <c r="M235" s="154"/>
      <c r="N235" s="155"/>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0" t="str">
        <f>IF(PB!F236="","",PB!F236)</f>
        <v/>
      </c>
      <c r="I236" s="72" t="str">
        <f>IF(NISBAHPBT="","",PB!KA236)</f>
        <v/>
      </c>
      <c r="J236" s="72" t="str">
        <f>IF(NISBAHPBA="","",PB!KB236)</f>
        <v/>
      </c>
      <c r="K236" s="25" t="str">
        <f t="shared" si="33"/>
        <v/>
      </c>
      <c r="L236" s="151" t="str">
        <f t="shared" si="34"/>
        <v/>
      </c>
      <c r="M236" s="154"/>
      <c r="N236" s="155"/>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0" t="str">
        <f>IF(PB!F237="","",PB!F237)</f>
        <v/>
      </c>
      <c r="I237" s="72" t="str">
        <f>IF(NISBAHPBT="","",PB!KA237)</f>
        <v/>
      </c>
      <c r="J237" s="72" t="str">
        <f>IF(NISBAHPBA="","",PB!KB237)</f>
        <v/>
      </c>
      <c r="K237" s="25" t="str">
        <f t="shared" si="33"/>
        <v/>
      </c>
      <c r="L237" s="151" t="str">
        <f t="shared" si="34"/>
        <v/>
      </c>
      <c r="M237" s="154"/>
      <c r="N237" s="155"/>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0" t="str">
        <f>IF(PB!F238="","",PB!F238)</f>
        <v/>
      </c>
      <c r="I238" s="72" t="str">
        <f>IF(NISBAHPBT="","",PB!KA238)</f>
        <v/>
      </c>
      <c r="J238" s="72" t="str">
        <f>IF(NISBAHPBA="","",PB!KB238)</f>
        <v/>
      </c>
      <c r="K238" s="25" t="str">
        <f t="shared" si="33"/>
        <v/>
      </c>
      <c r="L238" s="151" t="str">
        <f t="shared" si="34"/>
        <v/>
      </c>
      <c r="M238" s="154"/>
      <c r="N238" s="155"/>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0" t="str">
        <f>IF(PB!F239="","",PB!F239)</f>
        <v/>
      </c>
      <c r="I239" s="72" t="str">
        <f>IF(NISBAHPBT="","",PB!KA239)</f>
        <v/>
      </c>
      <c r="J239" s="72" t="str">
        <f>IF(NISBAHPBA="","",PB!KB239)</f>
        <v/>
      </c>
      <c r="K239" s="25" t="str">
        <f t="shared" si="33"/>
        <v/>
      </c>
      <c r="L239" s="151" t="str">
        <f t="shared" si="34"/>
        <v/>
      </c>
      <c r="M239" s="154"/>
      <c r="N239" s="155"/>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0" t="str">
        <f>IF(PB!F240="","",PB!F240)</f>
        <v/>
      </c>
      <c r="I240" s="72" t="str">
        <f>IF(NISBAHPBT="","",PB!KA240)</f>
        <v/>
      </c>
      <c r="J240" s="72" t="str">
        <f>IF(NISBAHPBA="","",PB!KB240)</f>
        <v/>
      </c>
      <c r="K240" s="25" t="str">
        <f t="shared" si="33"/>
        <v/>
      </c>
      <c r="L240" s="151" t="str">
        <f t="shared" si="34"/>
        <v/>
      </c>
      <c r="M240" s="154"/>
      <c r="N240" s="155"/>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0" t="str">
        <f>IF(PB!F241="","",PB!F241)</f>
        <v/>
      </c>
      <c r="I241" s="72" t="str">
        <f>IF(NISBAHPBT="","",PB!KA241)</f>
        <v/>
      </c>
      <c r="J241" s="72" t="str">
        <f>IF(NISBAHPBA="","",PB!KB241)</f>
        <v/>
      </c>
      <c r="K241" s="25" t="str">
        <f t="shared" si="33"/>
        <v/>
      </c>
      <c r="L241" s="151" t="str">
        <f t="shared" si="34"/>
        <v/>
      </c>
      <c r="M241" s="154"/>
      <c r="N241" s="155"/>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0" t="str">
        <f>IF(PB!F242="","",PB!F242)</f>
        <v/>
      </c>
      <c r="I242" s="72" t="str">
        <f>IF(NISBAHPBT="","",PB!KA242)</f>
        <v/>
      </c>
      <c r="J242" s="72" t="str">
        <f>IF(NISBAHPBA="","",PB!KB242)</f>
        <v/>
      </c>
      <c r="K242" s="25" t="str">
        <f t="shared" si="33"/>
        <v/>
      </c>
      <c r="L242" s="151" t="str">
        <f t="shared" si="34"/>
        <v/>
      </c>
      <c r="M242" s="154"/>
      <c r="N242" s="155"/>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0" t="str">
        <f>IF(PB!F243="","",PB!F243)</f>
        <v/>
      </c>
      <c r="I243" s="72" t="str">
        <f>IF(NISBAHPBT="","",PB!KA243)</f>
        <v/>
      </c>
      <c r="J243" s="72" t="str">
        <f>IF(NISBAHPBA="","",PB!KB243)</f>
        <v/>
      </c>
      <c r="K243" s="25" t="str">
        <f t="shared" si="33"/>
        <v/>
      </c>
      <c r="L243" s="151" t="str">
        <f t="shared" si="34"/>
        <v/>
      </c>
      <c r="M243" s="154"/>
      <c r="N243" s="155"/>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0" t="str">
        <f>IF(PB!F244="","",PB!F244)</f>
        <v/>
      </c>
      <c r="I244" s="72" t="str">
        <f>IF(NISBAHPBT="","",PB!KA244)</f>
        <v/>
      </c>
      <c r="J244" s="72" t="str">
        <f>IF(NISBAHPBA="","",PB!KB244)</f>
        <v/>
      </c>
      <c r="K244" s="25" t="str">
        <f t="shared" si="33"/>
        <v/>
      </c>
      <c r="L244" s="151" t="str">
        <f t="shared" si="34"/>
        <v/>
      </c>
      <c r="M244" s="154"/>
      <c r="N244" s="155"/>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0" t="str">
        <f>IF(PB!F245="","",PB!F245)</f>
        <v/>
      </c>
      <c r="I245" s="72" t="str">
        <f>IF(NISBAHPBT="","",PB!KA245)</f>
        <v/>
      </c>
      <c r="J245" s="72" t="str">
        <f>IF(NISBAHPBA="","",PB!KB245)</f>
        <v/>
      </c>
      <c r="K245" s="25" t="str">
        <f t="shared" si="33"/>
        <v/>
      </c>
      <c r="L245" s="151" t="str">
        <f t="shared" si="34"/>
        <v/>
      </c>
      <c r="M245" s="154"/>
      <c r="N245" s="155"/>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0" t="str">
        <f>IF(PB!F246="","",PB!F246)</f>
        <v/>
      </c>
      <c r="I246" s="72" t="str">
        <f>IF(NISBAHPBT="","",PB!KA246)</f>
        <v/>
      </c>
      <c r="J246" s="72" t="str">
        <f>IF(NISBAHPBA="","",PB!KB246)</f>
        <v/>
      </c>
      <c r="K246" s="25" t="str">
        <f t="shared" si="33"/>
        <v/>
      </c>
      <c r="L246" s="151" t="str">
        <f t="shared" si="34"/>
        <v/>
      </c>
      <c r="M246" s="154"/>
      <c r="N246" s="155"/>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0" t="str">
        <f>IF(PB!F247="","",PB!F247)</f>
        <v/>
      </c>
      <c r="I247" s="72" t="str">
        <f>IF(NISBAHPBT="","",PB!KA247)</f>
        <v/>
      </c>
      <c r="J247" s="72" t="str">
        <f>IF(NISBAHPBA="","",PB!KB247)</f>
        <v/>
      </c>
      <c r="K247" s="25" t="str">
        <f t="shared" si="33"/>
        <v/>
      </c>
      <c r="L247" s="151" t="str">
        <f t="shared" si="34"/>
        <v/>
      </c>
      <c r="M247" s="154"/>
      <c r="N247" s="155"/>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0" t="str">
        <f>IF(PB!F248="","",PB!F248)</f>
        <v/>
      </c>
      <c r="I248" s="72" t="str">
        <f>IF(NISBAHPBT="","",PB!KA248)</f>
        <v/>
      </c>
      <c r="J248" s="72" t="str">
        <f>IF(NISBAHPBA="","",PB!KB248)</f>
        <v/>
      </c>
      <c r="K248" s="25" t="str">
        <f t="shared" si="33"/>
        <v/>
      </c>
      <c r="L248" s="151" t="str">
        <f t="shared" si="34"/>
        <v/>
      </c>
      <c r="M248" s="154"/>
      <c r="N248" s="155"/>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0" t="str">
        <f>IF(PB!F249="","",PB!F249)</f>
        <v/>
      </c>
      <c r="I249" s="72" t="str">
        <f>IF(NISBAHPBT="","",PB!KA249)</f>
        <v/>
      </c>
      <c r="J249" s="72" t="str">
        <f>IF(NISBAHPBA="","",PB!KB249)</f>
        <v/>
      </c>
      <c r="K249" s="25" t="str">
        <f t="shared" si="33"/>
        <v/>
      </c>
      <c r="L249" s="151" t="str">
        <f t="shared" si="34"/>
        <v/>
      </c>
      <c r="M249" s="154"/>
      <c r="N249" s="155"/>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0" t="str">
        <f>IF(PB!F250="","",PB!F250)</f>
        <v/>
      </c>
      <c r="I250" s="72" t="str">
        <f>IF(NISBAHPBT="","",PB!KA250)</f>
        <v/>
      </c>
      <c r="J250" s="72" t="str">
        <f>IF(NISBAHPBA="","",PB!KB250)</f>
        <v/>
      </c>
      <c r="K250" s="25" t="str">
        <f t="shared" si="33"/>
        <v/>
      </c>
      <c r="L250" s="151" t="str">
        <f t="shared" si="34"/>
        <v/>
      </c>
      <c r="M250" s="154"/>
      <c r="N250" s="155"/>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0" t="str">
        <f>IF(PB!F251="","",PB!F251)</f>
        <v/>
      </c>
      <c r="I251" s="72" t="str">
        <f>IF(NISBAHPBT="","",PB!KA251)</f>
        <v/>
      </c>
      <c r="J251" s="72" t="str">
        <f>IF(NISBAHPBA="","",PB!KB251)</f>
        <v/>
      </c>
      <c r="K251" s="25" t="str">
        <f t="shared" si="33"/>
        <v/>
      </c>
      <c r="L251" s="151" t="str">
        <f t="shared" si="34"/>
        <v/>
      </c>
      <c r="M251" s="154"/>
      <c r="N251" s="155"/>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0" t="str">
        <f>IF(PB!F252="","",PB!F252)</f>
        <v/>
      </c>
      <c r="I252" s="72" t="str">
        <f>IF(NISBAHPBT="","",PB!KA252)</f>
        <v/>
      </c>
      <c r="J252" s="72" t="str">
        <f>IF(NISBAHPBA="","",PB!KB252)</f>
        <v/>
      </c>
      <c r="K252" s="25" t="str">
        <f t="shared" si="33"/>
        <v/>
      </c>
      <c r="L252" s="151" t="str">
        <f t="shared" si="34"/>
        <v/>
      </c>
      <c r="M252" s="154"/>
      <c r="N252" s="155"/>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0" t="str">
        <f>IF(PB!F253="","",PB!F253)</f>
        <v/>
      </c>
      <c r="I253" s="72" t="str">
        <f>IF(NISBAHPBT="","",PB!KA253)</f>
        <v/>
      </c>
      <c r="J253" s="72" t="str">
        <f>IF(NISBAHPBA="","",PB!KB253)</f>
        <v/>
      </c>
      <c r="K253" s="25" t="str">
        <f t="shared" si="33"/>
        <v/>
      </c>
      <c r="L253" s="151" t="str">
        <f t="shared" si="34"/>
        <v/>
      </c>
      <c r="M253" s="154"/>
      <c r="N253" s="155"/>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0" t="str">
        <f>IF(PB!F254="","",PB!F254)</f>
        <v/>
      </c>
      <c r="I254" s="72" t="str">
        <f>IF(NISBAHPBT="","",PB!KA254)</f>
        <v/>
      </c>
      <c r="J254" s="72" t="str">
        <f>IF(NISBAHPBA="","",PB!KB254)</f>
        <v/>
      </c>
      <c r="K254" s="25" t="str">
        <f t="shared" si="33"/>
        <v/>
      </c>
      <c r="L254" s="151" t="str">
        <f t="shared" si="34"/>
        <v/>
      </c>
      <c r="M254" s="154"/>
      <c r="N254" s="155"/>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0" t="str">
        <f>IF(PB!F255="","",PB!F255)</f>
        <v/>
      </c>
      <c r="I255" s="72" t="str">
        <f>IF(NISBAHPBT="","",PB!KA255)</f>
        <v/>
      </c>
      <c r="J255" s="72" t="str">
        <f>IF(NISBAHPBA="","",PB!KB255)</f>
        <v/>
      </c>
      <c r="K255" s="25" t="str">
        <f t="shared" si="33"/>
        <v/>
      </c>
      <c r="L255" s="151" t="str">
        <f t="shared" si="34"/>
        <v/>
      </c>
      <c r="M255" s="154"/>
      <c r="N255" s="155"/>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0" t="str">
        <f>IF(PB!F256="","",PB!F256)</f>
        <v/>
      </c>
      <c r="I256" s="72" t="str">
        <f>IF(NISBAHPBT="","",PB!KA256)</f>
        <v/>
      </c>
      <c r="J256" s="72" t="str">
        <f>IF(NISBAHPBA="","",PB!KB256)</f>
        <v/>
      </c>
      <c r="K256" s="25" t="str">
        <f t="shared" si="33"/>
        <v/>
      </c>
      <c r="L256" s="151" t="str">
        <f t="shared" si="34"/>
        <v/>
      </c>
      <c r="M256" s="154"/>
      <c r="N256" s="155"/>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0" t="str">
        <f>IF(PB!F257="","",PB!F257)</f>
        <v/>
      </c>
      <c r="I257" s="72" t="str">
        <f>IF(NISBAHPBT="","",PB!KA257)</f>
        <v/>
      </c>
      <c r="J257" s="72" t="str">
        <f>IF(NISBAHPBA="","",PB!KB257)</f>
        <v/>
      </c>
      <c r="K257" s="25" t="str">
        <f t="shared" si="33"/>
        <v/>
      </c>
      <c r="L257" s="151" t="str">
        <f t="shared" si="34"/>
        <v/>
      </c>
      <c r="M257" s="154"/>
      <c r="N257" s="155"/>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0" t="str">
        <f>IF(PB!F258="","",PB!F258)</f>
        <v/>
      </c>
      <c r="I258" s="72" t="str">
        <f>IF(NISBAHPBT="","",PB!KA258)</f>
        <v/>
      </c>
      <c r="J258" s="72" t="str">
        <f>IF(NISBAHPBA="","",PB!KB258)</f>
        <v/>
      </c>
      <c r="K258" s="25" t="str">
        <f t="shared" si="33"/>
        <v/>
      </c>
      <c r="L258" s="151" t="str">
        <f t="shared" si="34"/>
        <v/>
      </c>
      <c r="M258" s="154"/>
      <c r="N258" s="155"/>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0" t="str">
        <f>IF(PB!F259="","",PB!F259)</f>
        <v/>
      </c>
      <c r="I259" s="72" t="str">
        <f>IF(NISBAHPBT="","",PB!KA259)</f>
        <v/>
      </c>
      <c r="J259" s="72" t="str">
        <f>IF(NISBAHPBA="","",PB!KB259)</f>
        <v/>
      </c>
      <c r="K259" s="25" t="str">
        <f t="shared" si="33"/>
        <v/>
      </c>
      <c r="L259" s="151" t="str">
        <f t="shared" si="34"/>
        <v/>
      </c>
      <c r="M259" s="154"/>
      <c r="N259" s="155"/>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0" t="str">
        <f>IF(PB!F260="","",PB!F260)</f>
        <v/>
      </c>
      <c r="I260" s="72" t="str">
        <f>IF(NISBAHPBT="","",PB!KA260)</f>
        <v/>
      </c>
      <c r="J260" s="72" t="str">
        <f>IF(NISBAHPBA="","",PB!KB260)</f>
        <v/>
      </c>
      <c r="K260" s="25" t="str">
        <f t="shared" si="33"/>
        <v/>
      </c>
      <c r="L260" s="151" t="str">
        <f t="shared" si="34"/>
        <v/>
      </c>
      <c r="M260" s="154"/>
      <c r="N260" s="155"/>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0" t="str">
        <f>IF(PB!F261="","",PB!F261)</f>
        <v/>
      </c>
      <c r="I261" s="72" t="str">
        <f>IF(NISBAHPBT="","",PB!KA261)</f>
        <v/>
      </c>
      <c r="J261" s="72" t="str">
        <f>IF(NISBAHPBA="","",PB!KB261)</f>
        <v/>
      </c>
      <c r="K261" s="25" t="str">
        <f t="shared" si="33"/>
        <v/>
      </c>
      <c r="L261" s="151" t="str">
        <f t="shared" si="34"/>
        <v/>
      </c>
      <c r="M261" s="154"/>
      <c r="N261" s="155"/>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0" t="str">
        <f>IF(PB!F262="","",PB!F262)</f>
        <v/>
      </c>
      <c r="I262" s="72" t="str">
        <f>IF(NISBAHPBT="","",PB!KA262)</f>
        <v/>
      </c>
      <c r="J262" s="72" t="str">
        <f>IF(NISBAHPBA="","",PB!KB262)</f>
        <v/>
      </c>
      <c r="K262" s="25" t="str">
        <f t="shared" si="33"/>
        <v/>
      </c>
      <c r="L262" s="151" t="str">
        <f t="shared" si="34"/>
        <v/>
      </c>
      <c r="M262" s="154"/>
      <c r="N262" s="155"/>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0" t="str">
        <f>IF(PB!F263="","",PB!F263)</f>
        <v/>
      </c>
      <c r="I263" s="72" t="str">
        <f>IF(NISBAHPBT="","",PB!KA263)</f>
        <v/>
      </c>
      <c r="J263" s="72" t="str">
        <f>IF(NISBAHPBA="","",PB!KB263)</f>
        <v/>
      </c>
      <c r="K263" s="25" t="str">
        <f t="shared" si="33"/>
        <v/>
      </c>
      <c r="L263" s="151" t="str">
        <f t="shared" si="34"/>
        <v/>
      </c>
      <c r="M263" s="154"/>
      <c r="N263" s="155"/>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0" t="str">
        <f>IF(PB!F264="","",PB!F264)</f>
        <v/>
      </c>
      <c r="I264" s="72" t="str">
        <f>IF(NISBAHPBT="","",PB!KA264)</f>
        <v/>
      </c>
      <c r="J264" s="72" t="str">
        <f>IF(NISBAHPBA="","",PB!KB264)</f>
        <v/>
      </c>
      <c r="K264" s="25" t="str">
        <f t="shared" si="33"/>
        <v/>
      </c>
      <c r="L264" s="151" t="str">
        <f t="shared" si="34"/>
        <v/>
      </c>
      <c r="M264" s="154"/>
      <c r="N264" s="155"/>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0" t="str">
        <f>IF(PB!F265="","",PB!F265)</f>
        <v/>
      </c>
      <c r="I265" s="72" t="str">
        <f>IF(NISBAHPBT="","",PB!KA265)</f>
        <v/>
      </c>
      <c r="J265" s="72" t="str">
        <f>IF(NISBAHPBA="","",PB!KB265)</f>
        <v/>
      </c>
      <c r="K265" s="25" t="str">
        <f t="shared" ref="K265:K328" si="42">IF(I265="","",I265*100/NISBAHPBT)</f>
        <v/>
      </c>
      <c r="L265" s="151" t="str">
        <f t="shared" ref="L265:L328" si="43">IF(J265="","",J265*100/NISBAHPBA)</f>
        <v/>
      </c>
      <c r="M265" s="154"/>
      <c r="N265" s="155"/>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0" t="str">
        <f>IF(PB!F266="","",PB!F266)</f>
        <v/>
      </c>
      <c r="I266" s="72" t="str">
        <f>IF(NISBAHPBT="","",PB!KA266)</f>
        <v/>
      </c>
      <c r="J266" s="72" t="str">
        <f>IF(NISBAHPBA="","",PB!KB266)</f>
        <v/>
      </c>
      <c r="K266" s="25" t="str">
        <f t="shared" si="42"/>
        <v/>
      </c>
      <c r="L266" s="151" t="str">
        <f t="shared" si="43"/>
        <v/>
      </c>
      <c r="M266" s="154"/>
      <c r="N266" s="155"/>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0" t="str">
        <f>IF(PB!F267="","",PB!F267)</f>
        <v/>
      </c>
      <c r="I267" s="72" t="str">
        <f>IF(NISBAHPBT="","",PB!KA267)</f>
        <v/>
      </c>
      <c r="J267" s="72" t="str">
        <f>IF(NISBAHPBA="","",PB!KB267)</f>
        <v/>
      </c>
      <c r="K267" s="25" t="str">
        <f t="shared" si="42"/>
        <v/>
      </c>
      <c r="L267" s="151" t="str">
        <f t="shared" si="43"/>
        <v/>
      </c>
      <c r="M267" s="154"/>
      <c r="N267" s="155"/>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0" t="str">
        <f>IF(PB!F268="","",PB!F268)</f>
        <v/>
      </c>
      <c r="I268" s="72" t="str">
        <f>IF(NISBAHPBT="","",PB!KA268)</f>
        <v/>
      </c>
      <c r="J268" s="72" t="str">
        <f>IF(NISBAHPBA="","",PB!KB268)</f>
        <v/>
      </c>
      <c r="K268" s="25" t="str">
        <f t="shared" si="42"/>
        <v/>
      </c>
      <c r="L268" s="151" t="str">
        <f t="shared" si="43"/>
        <v/>
      </c>
      <c r="M268" s="154"/>
      <c r="N268" s="155"/>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0" t="str">
        <f>IF(PB!F269="","",PB!F269)</f>
        <v/>
      </c>
      <c r="I269" s="72" t="str">
        <f>IF(NISBAHPBT="","",PB!KA269)</f>
        <v/>
      </c>
      <c r="J269" s="72" t="str">
        <f>IF(NISBAHPBA="","",PB!KB269)</f>
        <v/>
      </c>
      <c r="K269" s="25" t="str">
        <f t="shared" si="42"/>
        <v/>
      </c>
      <c r="L269" s="151" t="str">
        <f t="shared" si="43"/>
        <v/>
      </c>
      <c r="M269" s="154"/>
      <c r="N269" s="155"/>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0" t="str">
        <f>IF(PB!F270="","",PB!F270)</f>
        <v/>
      </c>
      <c r="I270" s="72" t="str">
        <f>IF(NISBAHPBT="","",PB!KA270)</f>
        <v/>
      </c>
      <c r="J270" s="72" t="str">
        <f>IF(NISBAHPBA="","",PB!KB270)</f>
        <v/>
      </c>
      <c r="K270" s="25" t="str">
        <f t="shared" si="42"/>
        <v/>
      </c>
      <c r="L270" s="151" t="str">
        <f t="shared" si="43"/>
        <v/>
      </c>
      <c r="M270" s="154"/>
      <c r="N270" s="155"/>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0" t="str">
        <f>IF(PB!F271="","",PB!F271)</f>
        <v/>
      </c>
      <c r="I271" s="72" t="str">
        <f>IF(NISBAHPBT="","",PB!KA271)</f>
        <v/>
      </c>
      <c r="J271" s="72" t="str">
        <f>IF(NISBAHPBA="","",PB!KB271)</f>
        <v/>
      </c>
      <c r="K271" s="25" t="str">
        <f t="shared" si="42"/>
        <v/>
      </c>
      <c r="L271" s="151" t="str">
        <f t="shared" si="43"/>
        <v/>
      </c>
      <c r="M271" s="154"/>
      <c r="N271" s="155"/>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0" t="str">
        <f>IF(PB!F272="","",PB!F272)</f>
        <v/>
      </c>
      <c r="I272" s="72" t="str">
        <f>IF(NISBAHPBT="","",PB!KA272)</f>
        <v/>
      </c>
      <c r="J272" s="72" t="str">
        <f>IF(NISBAHPBA="","",PB!KB272)</f>
        <v/>
      </c>
      <c r="K272" s="25" t="str">
        <f t="shared" si="42"/>
        <v/>
      </c>
      <c r="L272" s="151" t="str">
        <f t="shared" si="43"/>
        <v/>
      </c>
      <c r="M272" s="154"/>
      <c r="N272" s="155"/>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0" t="str">
        <f>IF(PB!F273="","",PB!F273)</f>
        <v/>
      </c>
      <c r="I273" s="72" t="str">
        <f>IF(NISBAHPBT="","",PB!KA273)</f>
        <v/>
      </c>
      <c r="J273" s="72" t="str">
        <f>IF(NISBAHPBA="","",PB!KB273)</f>
        <v/>
      </c>
      <c r="K273" s="25" t="str">
        <f t="shared" si="42"/>
        <v/>
      </c>
      <c r="L273" s="151" t="str">
        <f t="shared" si="43"/>
        <v/>
      </c>
      <c r="M273" s="154"/>
      <c r="N273" s="155"/>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0" t="str">
        <f>IF(PB!F274="","",PB!F274)</f>
        <v/>
      </c>
      <c r="I274" s="72" t="str">
        <f>IF(NISBAHPBT="","",PB!KA274)</f>
        <v/>
      </c>
      <c r="J274" s="72" t="str">
        <f>IF(NISBAHPBA="","",PB!KB274)</f>
        <v/>
      </c>
      <c r="K274" s="25" t="str">
        <f t="shared" si="42"/>
        <v/>
      </c>
      <c r="L274" s="151" t="str">
        <f t="shared" si="43"/>
        <v/>
      </c>
      <c r="M274" s="154"/>
      <c r="N274" s="155"/>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0" t="str">
        <f>IF(PB!F275="","",PB!F275)</f>
        <v/>
      </c>
      <c r="I275" s="72" t="str">
        <f>IF(NISBAHPBT="","",PB!KA275)</f>
        <v/>
      </c>
      <c r="J275" s="72" t="str">
        <f>IF(NISBAHPBA="","",PB!KB275)</f>
        <v/>
      </c>
      <c r="K275" s="25" t="str">
        <f t="shared" si="42"/>
        <v/>
      </c>
      <c r="L275" s="151" t="str">
        <f t="shared" si="43"/>
        <v/>
      </c>
      <c r="M275" s="154"/>
      <c r="N275" s="155"/>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0" t="str">
        <f>IF(PB!F276="","",PB!F276)</f>
        <v/>
      </c>
      <c r="I276" s="72" t="str">
        <f>IF(NISBAHPBT="","",PB!KA276)</f>
        <v/>
      </c>
      <c r="J276" s="72" t="str">
        <f>IF(NISBAHPBA="","",PB!KB276)</f>
        <v/>
      </c>
      <c r="K276" s="25" t="str">
        <f t="shared" si="42"/>
        <v/>
      </c>
      <c r="L276" s="151" t="str">
        <f t="shared" si="43"/>
        <v/>
      </c>
      <c r="M276" s="154"/>
      <c r="N276" s="155"/>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0" t="str">
        <f>IF(PB!F277="","",PB!F277)</f>
        <v/>
      </c>
      <c r="I277" s="72" t="str">
        <f>IF(NISBAHPBT="","",PB!KA277)</f>
        <v/>
      </c>
      <c r="J277" s="72" t="str">
        <f>IF(NISBAHPBA="","",PB!KB277)</f>
        <v/>
      </c>
      <c r="K277" s="25" t="str">
        <f t="shared" si="42"/>
        <v/>
      </c>
      <c r="L277" s="151" t="str">
        <f t="shared" si="43"/>
        <v/>
      </c>
      <c r="M277" s="154"/>
      <c r="N277" s="155"/>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0" t="str">
        <f>IF(PB!F278="","",PB!F278)</f>
        <v/>
      </c>
      <c r="I278" s="72" t="str">
        <f>IF(NISBAHPBT="","",PB!KA278)</f>
        <v/>
      </c>
      <c r="J278" s="72" t="str">
        <f>IF(NISBAHPBA="","",PB!KB278)</f>
        <v/>
      </c>
      <c r="K278" s="25" t="str">
        <f t="shared" si="42"/>
        <v/>
      </c>
      <c r="L278" s="151" t="str">
        <f t="shared" si="43"/>
        <v/>
      </c>
      <c r="M278" s="154"/>
      <c r="N278" s="155"/>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0" t="str">
        <f>IF(PB!F279="","",PB!F279)</f>
        <v/>
      </c>
      <c r="I279" s="72" t="str">
        <f>IF(NISBAHPBT="","",PB!KA279)</f>
        <v/>
      </c>
      <c r="J279" s="72" t="str">
        <f>IF(NISBAHPBA="","",PB!KB279)</f>
        <v/>
      </c>
      <c r="K279" s="25" t="str">
        <f t="shared" si="42"/>
        <v/>
      </c>
      <c r="L279" s="151" t="str">
        <f t="shared" si="43"/>
        <v/>
      </c>
      <c r="M279" s="154"/>
      <c r="N279" s="155"/>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0" t="str">
        <f>IF(PB!F280="","",PB!F280)</f>
        <v/>
      </c>
      <c r="I280" s="72" t="str">
        <f>IF(NISBAHPBT="","",PB!KA280)</f>
        <v/>
      </c>
      <c r="J280" s="72" t="str">
        <f>IF(NISBAHPBA="","",PB!KB280)</f>
        <v/>
      </c>
      <c r="K280" s="25" t="str">
        <f t="shared" si="42"/>
        <v/>
      </c>
      <c r="L280" s="151" t="str">
        <f t="shared" si="43"/>
        <v/>
      </c>
      <c r="M280" s="154"/>
      <c r="N280" s="155"/>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0" t="str">
        <f>IF(PB!F281="","",PB!F281)</f>
        <v/>
      </c>
      <c r="I281" s="72" t="str">
        <f>IF(NISBAHPBT="","",PB!KA281)</f>
        <v/>
      </c>
      <c r="J281" s="72" t="str">
        <f>IF(NISBAHPBA="","",PB!KB281)</f>
        <v/>
      </c>
      <c r="K281" s="25" t="str">
        <f t="shared" si="42"/>
        <v/>
      </c>
      <c r="L281" s="151" t="str">
        <f t="shared" si="43"/>
        <v/>
      </c>
      <c r="M281" s="154"/>
      <c r="N281" s="155"/>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0" t="str">
        <f>IF(PB!F282="","",PB!F282)</f>
        <v/>
      </c>
      <c r="I282" s="72" t="str">
        <f>IF(NISBAHPBT="","",PB!KA282)</f>
        <v/>
      </c>
      <c r="J282" s="72" t="str">
        <f>IF(NISBAHPBA="","",PB!KB282)</f>
        <v/>
      </c>
      <c r="K282" s="25" t="str">
        <f t="shared" si="42"/>
        <v/>
      </c>
      <c r="L282" s="151" t="str">
        <f t="shared" si="43"/>
        <v/>
      </c>
      <c r="M282" s="154"/>
      <c r="N282" s="155"/>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0" t="str">
        <f>IF(PB!F283="","",PB!F283)</f>
        <v/>
      </c>
      <c r="I283" s="72" t="str">
        <f>IF(NISBAHPBT="","",PB!KA283)</f>
        <v/>
      </c>
      <c r="J283" s="72" t="str">
        <f>IF(NISBAHPBA="","",PB!KB283)</f>
        <v/>
      </c>
      <c r="K283" s="25" t="str">
        <f t="shared" si="42"/>
        <v/>
      </c>
      <c r="L283" s="151" t="str">
        <f t="shared" si="43"/>
        <v/>
      </c>
      <c r="M283" s="154"/>
      <c r="N283" s="155"/>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0" t="str">
        <f>IF(PB!F284="","",PB!F284)</f>
        <v/>
      </c>
      <c r="I284" s="72" t="str">
        <f>IF(NISBAHPBT="","",PB!KA284)</f>
        <v/>
      </c>
      <c r="J284" s="72" t="str">
        <f>IF(NISBAHPBA="","",PB!KB284)</f>
        <v/>
      </c>
      <c r="K284" s="25" t="str">
        <f t="shared" si="42"/>
        <v/>
      </c>
      <c r="L284" s="151" t="str">
        <f t="shared" si="43"/>
        <v/>
      </c>
      <c r="M284" s="154"/>
      <c r="N284" s="155"/>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0" t="str">
        <f>IF(PB!F285="","",PB!F285)</f>
        <v/>
      </c>
      <c r="I285" s="72" t="str">
        <f>IF(NISBAHPBT="","",PB!KA285)</f>
        <v/>
      </c>
      <c r="J285" s="72" t="str">
        <f>IF(NISBAHPBA="","",PB!KB285)</f>
        <v/>
      </c>
      <c r="K285" s="25" t="str">
        <f t="shared" si="42"/>
        <v/>
      </c>
      <c r="L285" s="151" t="str">
        <f t="shared" si="43"/>
        <v/>
      </c>
      <c r="M285" s="154"/>
      <c r="N285" s="155"/>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0" t="str">
        <f>IF(PB!F286="","",PB!F286)</f>
        <v/>
      </c>
      <c r="I286" s="72" t="str">
        <f>IF(NISBAHPBT="","",PB!KA286)</f>
        <v/>
      </c>
      <c r="J286" s="72" t="str">
        <f>IF(NISBAHPBA="","",PB!KB286)</f>
        <v/>
      </c>
      <c r="K286" s="25" t="str">
        <f t="shared" si="42"/>
        <v/>
      </c>
      <c r="L286" s="151" t="str">
        <f t="shared" si="43"/>
        <v/>
      </c>
      <c r="M286" s="154"/>
      <c r="N286" s="155"/>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0" t="str">
        <f>IF(PB!F287="","",PB!F287)</f>
        <v/>
      </c>
      <c r="I287" s="72" t="str">
        <f>IF(NISBAHPBT="","",PB!KA287)</f>
        <v/>
      </c>
      <c r="J287" s="72" t="str">
        <f>IF(NISBAHPBA="","",PB!KB287)</f>
        <v/>
      </c>
      <c r="K287" s="25" t="str">
        <f t="shared" si="42"/>
        <v/>
      </c>
      <c r="L287" s="151" t="str">
        <f t="shared" si="43"/>
        <v/>
      </c>
      <c r="M287" s="154"/>
      <c r="N287" s="155"/>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0" t="str">
        <f>IF(PB!F288="","",PB!F288)</f>
        <v/>
      </c>
      <c r="I288" s="72" t="str">
        <f>IF(NISBAHPBT="","",PB!KA288)</f>
        <v/>
      </c>
      <c r="J288" s="72" t="str">
        <f>IF(NISBAHPBA="","",PB!KB288)</f>
        <v/>
      </c>
      <c r="K288" s="25" t="str">
        <f t="shared" si="42"/>
        <v/>
      </c>
      <c r="L288" s="151" t="str">
        <f t="shared" si="43"/>
        <v/>
      </c>
      <c r="M288" s="154"/>
      <c r="N288" s="155"/>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0" t="str">
        <f>IF(PB!F289="","",PB!F289)</f>
        <v/>
      </c>
      <c r="I289" s="72" t="str">
        <f>IF(NISBAHPBT="","",PB!KA289)</f>
        <v/>
      </c>
      <c r="J289" s="72" t="str">
        <f>IF(NISBAHPBA="","",PB!KB289)</f>
        <v/>
      </c>
      <c r="K289" s="25" t="str">
        <f t="shared" si="42"/>
        <v/>
      </c>
      <c r="L289" s="151" t="str">
        <f t="shared" si="43"/>
        <v/>
      </c>
      <c r="M289" s="154"/>
      <c r="N289" s="155"/>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0" t="str">
        <f>IF(PB!F290="","",PB!F290)</f>
        <v/>
      </c>
      <c r="I290" s="72" t="str">
        <f>IF(NISBAHPBT="","",PB!KA290)</f>
        <v/>
      </c>
      <c r="J290" s="72" t="str">
        <f>IF(NISBAHPBA="","",PB!KB290)</f>
        <v/>
      </c>
      <c r="K290" s="25" t="str">
        <f t="shared" si="42"/>
        <v/>
      </c>
      <c r="L290" s="151" t="str">
        <f t="shared" si="43"/>
        <v/>
      </c>
      <c r="M290" s="154"/>
      <c r="N290" s="155"/>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0" t="str">
        <f>IF(PB!F291="","",PB!F291)</f>
        <v/>
      </c>
      <c r="I291" s="72" t="str">
        <f>IF(NISBAHPBT="","",PB!KA291)</f>
        <v/>
      </c>
      <c r="J291" s="72" t="str">
        <f>IF(NISBAHPBA="","",PB!KB291)</f>
        <v/>
      </c>
      <c r="K291" s="25" t="str">
        <f t="shared" si="42"/>
        <v/>
      </c>
      <c r="L291" s="151" t="str">
        <f t="shared" si="43"/>
        <v/>
      </c>
      <c r="M291" s="154"/>
      <c r="N291" s="155"/>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0" t="str">
        <f>IF(PB!F292="","",PB!F292)</f>
        <v/>
      </c>
      <c r="I292" s="72" t="str">
        <f>IF(NISBAHPBT="","",PB!KA292)</f>
        <v/>
      </c>
      <c r="J292" s="72" t="str">
        <f>IF(NISBAHPBA="","",PB!KB292)</f>
        <v/>
      </c>
      <c r="K292" s="25" t="str">
        <f t="shared" si="42"/>
        <v/>
      </c>
      <c r="L292" s="151" t="str">
        <f t="shared" si="43"/>
        <v/>
      </c>
      <c r="M292" s="154"/>
      <c r="N292" s="155"/>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0" t="str">
        <f>IF(PB!F293="","",PB!F293)</f>
        <v/>
      </c>
      <c r="I293" s="72" t="str">
        <f>IF(NISBAHPBT="","",PB!KA293)</f>
        <v/>
      </c>
      <c r="J293" s="72" t="str">
        <f>IF(NISBAHPBA="","",PB!KB293)</f>
        <v/>
      </c>
      <c r="K293" s="25" t="str">
        <f t="shared" si="42"/>
        <v/>
      </c>
      <c r="L293" s="151" t="str">
        <f t="shared" si="43"/>
        <v/>
      </c>
      <c r="M293" s="154"/>
      <c r="N293" s="155"/>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0" t="str">
        <f>IF(PB!F294="","",PB!F294)</f>
        <v/>
      </c>
      <c r="I294" s="72" t="str">
        <f>IF(NISBAHPBT="","",PB!KA294)</f>
        <v/>
      </c>
      <c r="J294" s="72" t="str">
        <f>IF(NISBAHPBA="","",PB!KB294)</f>
        <v/>
      </c>
      <c r="K294" s="25" t="str">
        <f t="shared" si="42"/>
        <v/>
      </c>
      <c r="L294" s="151" t="str">
        <f t="shared" si="43"/>
        <v/>
      </c>
      <c r="M294" s="154"/>
      <c r="N294" s="155"/>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0" t="str">
        <f>IF(PB!F295="","",PB!F295)</f>
        <v/>
      </c>
      <c r="I295" s="72" t="str">
        <f>IF(NISBAHPBT="","",PB!KA295)</f>
        <v/>
      </c>
      <c r="J295" s="72" t="str">
        <f>IF(NISBAHPBA="","",PB!KB295)</f>
        <v/>
      </c>
      <c r="K295" s="25" t="str">
        <f t="shared" si="42"/>
        <v/>
      </c>
      <c r="L295" s="151" t="str">
        <f t="shared" si="43"/>
        <v/>
      </c>
      <c r="M295" s="154"/>
      <c r="N295" s="155"/>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0" t="str">
        <f>IF(PB!F296="","",PB!F296)</f>
        <v/>
      </c>
      <c r="I296" s="72" t="str">
        <f>IF(NISBAHPBT="","",PB!KA296)</f>
        <v/>
      </c>
      <c r="J296" s="72" t="str">
        <f>IF(NISBAHPBA="","",PB!KB296)</f>
        <v/>
      </c>
      <c r="K296" s="25" t="str">
        <f t="shared" si="42"/>
        <v/>
      </c>
      <c r="L296" s="151" t="str">
        <f t="shared" si="43"/>
        <v/>
      </c>
      <c r="M296" s="154"/>
      <c r="N296" s="155"/>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0" t="str">
        <f>IF(PB!F297="","",PB!F297)</f>
        <v/>
      </c>
      <c r="I297" s="72" t="str">
        <f>IF(NISBAHPBT="","",PB!KA297)</f>
        <v/>
      </c>
      <c r="J297" s="72" t="str">
        <f>IF(NISBAHPBA="","",PB!KB297)</f>
        <v/>
      </c>
      <c r="K297" s="25" t="str">
        <f t="shared" si="42"/>
        <v/>
      </c>
      <c r="L297" s="151" t="str">
        <f t="shared" si="43"/>
        <v/>
      </c>
      <c r="M297" s="154"/>
      <c r="N297" s="155"/>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0" t="str">
        <f>IF(PB!F298="","",PB!F298)</f>
        <v/>
      </c>
      <c r="I298" s="72" t="str">
        <f>IF(NISBAHPBT="","",PB!KA298)</f>
        <v/>
      </c>
      <c r="J298" s="72" t="str">
        <f>IF(NISBAHPBA="","",PB!KB298)</f>
        <v/>
      </c>
      <c r="K298" s="25" t="str">
        <f t="shared" si="42"/>
        <v/>
      </c>
      <c r="L298" s="151" t="str">
        <f t="shared" si="43"/>
        <v/>
      </c>
      <c r="M298" s="154"/>
      <c r="N298" s="155"/>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0" t="str">
        <f>IF(PB!F299="","",PB!F299)</f>
        <v/>
      </c>
      <c r="I299" s="72" t="str">
        <f>IF(NISBAHPBT="","",PB!KA299)</f>
        <v/>
      </c>
      <c r="J299" s="72" t="str">
        <f>IF(NISBAHPBA="","",PB!KB299)</f>
        <v/>
      </c>
      <c r="K299" s="25" t="str">
        <f t="shared" si="42"/>
        <v/>
      </c>
      <c r="L299" s="151" t="str">
        <f t="shared" si="43"/>
        <v/>
      </c>
      <c r="M299" s="154"/>
      <c r="N299" s="155"/>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0" t="str">
        <f>IF(PB!F300="","",PB!F300)</f>
        <v/>
      </c>
      <c r="I300" s="72" t="str">
        <f>IF(NISBAHPBT="","",PB!KA300)</f>
        <v/>
      </c>
      <c r="J300" s="72" t="str">
        <f>IF(NISBAHPBA="","",PB!KB300)</f>
        <v/>
      </c>
      <c r="K300" s="25" t="str">
        <f t="shared" si="42"/>
        <v/>
      </c>
      <c r="L300" s="151" t="str">
        <f t="shared" si="43"/>
        <v/>
      </c>
      <c r="M300" s="154"/>
      <c r="N300" s="155"/>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0" t="str">
        <f>IF(PB!F301="","",PB!F301)</f>
        <v/>
      </c>
      <c r="I301" s="72" t="str">
        <f>IF(NISBAHPBT="","",PB!KA301)</f>
        <v/>
      </c>
      <c r="J301" s="72" t="str">
        <f>IF(NISBAHPBA="","",PB!KB301)</f>
        <v/>
      </c>
      <c r="K301" s="25" t="str">
        <f t="shared" si="42"/>
        <v/>
      </c>
      <c r="L301" s="151" t="str">
        <f t="shared" si="43"/>
        <v/>
      </c>
      <c r="M301" s="154"/>
      <c r="N301" s="155"/>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0" t="str">
        <f>IF(PB!F302="","",PB!F302)</f>
        <v/>
      </c>
      <c r="I302" s="72" t="str">
        <f>IF(NISBAHPBT="","",PB!KA302)</f>
        <v/>
      </c>
      <c r="J302" s="72" t="str">
        <f>IF(NISBAHPBA="","",PB!KB302)</f>
        <v/>
      </c>
      <c r="K302" s="25" t="str">
        <f t="shared" si="42"/>
        <v/>
      </c>
      <c r="L302" s="151" t="str">
        <f t="shared" si="43"/>
        <v/>
      </c>
      <c r="M302" s="154"/>
      <c r="N302" s="155"/>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0" t="str">
        <f>IF(PB!F303="","",PB!F303)</f>
        <v/>
      </c>
      <c r="I303" s="72" t="str">
        <f>IF(NISBAHPBT="","",PB!KA303)</f>
        <v/>
      </c>
      <c r="J303" s="72" t="str">
        <f>IF(NISBAHPBA="","",PB!KB303)</f>
        <v/>
      </c>
      <c r="K303" s="25" t="str">
        <f t="shared" si="42"/>
        <v/>
      </c>
      <c r="L303" s="151" t="str">
        <f t="shared" si="43"/>
        <v/>
      </c>
      <c r="M303" s="154"/>
      <c r="N303" s="155"/>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0" t="str">
        <f>IF(PB!F304="","",PB!F304)</f>
        <v/>
      </c>
      <c r="I304" s="72" t="str">
        <f>IF(NISBAHPBT="","",PB!KA304)</f>
        <v/>
      </c>
      <c r="J304" s="72" t="str">
        <f>IF(NISBAHPBA="","",PB!KB304)</f>
        <v/>
      </c>
      <c r="K304" s="25" t="str">
        <f t="shared" si="42"/>
        <v/>
      </c>
      <c r="L304" s="151" t="str">
        <f t="shared" si="43"/>
        <v/>
      </c>
      <c r="M304" s="154"/>
      <c r="N304" s="155"/>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0" t="str">
        <f>IF(PB!F305="","",PB!F305)</f>
        <v/>
      </c>
      <c r="I305" s="72" t="str">
        <f>IF(NISBAHPBT="","",PB!KA305)</f>
        <v/>
      </c>
      <c r="J305" s="72" t="str">
        <f>IF(NISBAHPBA="","",PB!KB305)</f>
        <v/>
      </c>
      <c r="K305" s="25" t="str">
        <f t="shared" si="42"/>
        <v/>
      </c>
      <c r="L305" s="151" t="str">
        <f t="shared" si="43"/>
        <v/>
      </c>
      <c r="M305" s="154"/>
      <c r="N305" s="155"/>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0" t="str">
        <f>IF(PB!F306="","",PB!F306)</f>
        <v/>
      </c>
      <c r="I306" s="72" t="str">
        <f>IF(NISBAHPBT="","",PB!KA306)</f>
        <v/>
      </c>
      <c r="J306" s="72" t="str">
        <f>IF(NISBAHPBA="","",PB!KB306)</f>
        <v/>
      </c>
      <c r="K306" s="25" t="str">
        <f t="shared" si="42"/>
        <v/>
      </c>
      <c r="L306" s="151" t="str">
        <f t="shared" si="43"/>
        <v/>
      </c>
      <c r="M306" s="154"/>
      <c r="N306" s="155"/>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0" t="str">
        <f>IF(PB!F307="","",PB!F307)</f>
        <v/>
      </c>
      <c r="I307" s="72" t="str">
        <f>IF(NISBAHPBT="","",PB!KA307)</f>
        <v/>
      </c>
      <c r="J307" s="72" t="str">
        <f>IF(NISBAHPBA="","",PB!KB307)</f>
        <v/>
      </c>
      <c r="K307" s="25" t="str">
        <f t="shared" si="42"/>
        <v/>
      </c>
      <c r="L307" s="151" t="str">
        <f t="shared" si="43"/>
        <v/>
      </c>
      <c r="M307" s="154"/>
      <c r="N307" s="155"/>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0" t="str">
        <f>IF(PB!F308="","",PB!F308)</f>
        <v/>
      </c>
      <c r="I308" s="72" t="str">
        <f>IF(NISBAHPBT="","",PB!KA308)</f>
        <v/>
      </c>
      <c r="J308" s="72" t="str">
        <f>IF(NISBAHPBA="","",PB!KB308)</f>
        <v/>
      </c>
      <c r="K308" s="25" t="str">
        <f t="shared" si="42"/>
        <v/>
      </c>
      <c r="L308" s="151" t="str">
        <f t="shared" si="43"/>
        <v/>
      </c>
      <c r="M308" s="154"/>
      <c r="N308" s="155"/>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0" t="str">
        <f>IF(PB!F309="","",PB!F309)</f>
        <v/>
      </c>
      <c r="I309" s="72" t="str">
        <f>IF(NISBAHPBT="","",PB!KA309)</f>
        <v/>
      </c>
      <c r="J309" s="72" t="str">
        <f>IF(NISBAHPBA="","",PB!KB309)</f>
        <v/>
      </c>
      <c r="K309" s="25" t="str">
        <f t="shared" si="42"/>
        <v/>
      </c>
      <c r="L309" s="151" t="str">
        <f t="shared" si="43"/>
        <v/>
      </c>
      <c r="M309" s="154"/>
      <c r="N309" s="155"/>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0" t="str">
        <f>IF(PB!F310="","",PB!F310)</f>
        <v/>
      </c>
      <c r="I310" s="72" t="str">
        <f>IF(NISBAHPBT="","",PB!KA310)</f>
        <v/>
      </c>
      <c r="J310" s="72" t="str">
        <f>IF(NISBAHPBA="","",PB!KB310)</f>
        <v/>
      </c>
      <c r="K310" s="25" t="str">
        <f t="shared" si="42"/>
        <v/>
      </c>
      <c r="L310" s="151" t="str">
        <f t="shared" si="43"/>
        <v/>
      </c>
      <c r="M310" s="154"/>
      <c r="N310" s="155"/>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0" t="str">
        <f>IF(PB!F311="","",PB!F311)</f>
        <v/>
      </c>
      <c r="I311" s="72" t="str">
        <f>IF(NISBAHPBT="","",PB!KA311)</f>
        <v/>
      </c>
      <c r="J311" s="72" t="str">
        <f>IF(NISBAHPBA="","",PB!KB311)</f>
        <v/>
      </c>
      <c r="K311" s="25" t="str">
        <f t="shared" si="42"/>
        <v/>
      </c>
      <c r="L311" s="151" t="str">
        <f t="shared" si="43"/>
        <v/>
      </c>
      <c r="M311" s="154"/>
      <c r="N311" s="155"/>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0" t="str">
        <f>IF(PB!F312="","",PB!F312)</f>
        <v/>
      </c>
      <c r="I312" s="72" t="str">
        <f>IF(NISBAHPBT="","",PB!KA312)</f>
        <v/>
      </c>
      <c r="J312" s="72" t="str">
        <f>IF(NISBAHPBA="","",PB!KB312)</f>
        <v/>
      </c>
      <c r="K312" s="25" t="str">
        <f t="shared" si="42"/>
        <v/>
      </c>
      <c r="L312" s="151" t="str">
        <f t="shared" si="43"/>
        <v/>
      </c>
      <c r="M312" s="154"/>
      <c r="N312" s="155"/>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0" t="str">
        <f>IF(PB!F313="","",PB!F313)</f>
        <v/>
      </c>
      <c r="I313" s="72" t="str">
        <f>IF(NISBAHPBT="","",PB!KA313)</f>
        <v/>
      </c>
      <c r="J313" s="72" t="str">
        <f>IF(NISBAHPBA="","",PB!KB313)</f>
        <v/>
      </c>
      <c r="K313" s="25" t="str">
        <f t="shared" si="42"/>
        <v/>
      </c>
      <c r="L313" s="151" t="str">
        <f t="shared" si="43"/>
        <v/>
      </c>
      <c r="M313" s="154"/>
      <c r="N313" s="155"/>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0" t="str">
        <f>IF(PB!F314="","",PB!F314)</f>
        <v/>
      </c>
      <c r="I314" s="72" t="str">
        <f>IF(NISBAHPBT="","",PB!KA314)</f>
        <v/>
      </c>
      <c r="J314" s="72" t="str">
        <f>IF(NISBAHPBA="","",PB!KB314)</f>
        <v/>
      </c>
      <c r="K314" s="25" t="str">
        <f t="shared" si="42"/>
        <v/>
      </c>
      <c r="L314" s="151" t="str">
        <f t="shared" si="43"/>
        <v/>
      </c>
      <c r="M314" s="154"/>
      <c r="N314" s="155"/>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0" t="str">
        <f>IF(PB!F315="","",PB!F315)</f>
        <v/>
      </c>
      <c r="I315" s="72" t="str">
        <f>IF(NISBAHPBT="","",PB!KA315)</f>
        <v/>
      </c>
      <c r="J315" s="72" t="str">
        <f>IF(NISBAHPBA="","",PB!KB315)</f>
        <v/>
      </c>
      <c r="K315" s="25" t="str">
        <f t="shared" si="42"/>
        <v/>
      </c>
      <c r="L315" s="151" t="str">
        <f t="shared" si="43"/>
        <v/>
      </c>
      <c r="M315" s="154"/>
      <c r="N315" s="155"/>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0" t="str">
        <f>IF(PB!F316="","",PB!F316)</f>
        <v/>
      </c>
      <c r="I316" s="72" t="str">
        <f>IF(NISBAHPBT="","",PB!KA316)</f>
        <v/>
      </c>
      <c r="J316" s="72" t="str">
        <f>IF(NISBAHPBA="","",PB!KB316)</f>
        <v/>
      </c>
      <c r="K316" s="25" t="str">
        <f t="shared" si="42"/>
        <v/>
      </c>
      <c r="L316" s="151" t="str">
        <f t="shared" si="43"/>
        <v/>
      </c>
      <c r="M316" s="154"/>
      <c r="N316" s="155"/>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0" t="str">
        <f>IF(PB!F317="","",PB!F317)</f>
        <v/>
      </c>
      <c r="I317" s="72" t="str">
        <f>IF(NISBAHPBT="","",PB!KA317)</f>
        <v/>
      </c>
      <c r="J317" s="72" t="str">
        <f>IF(NISBAHPBA="","",PB!KB317)</f>
        <v/>
      </c>
      <c r="K317" s="25" t="str">
        <f t="shared" si="42"/>
        <v/>
      </c>
      <c r="L317" s="151" t="str">
        <f t="shared" si="43"/>
        <v/>
      </c>
      <c r="M317" s="154"/>
      <c r="N317" s="155"/>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0" t="str">
        <f>IF(PB!F318="","",PB!F318)</f>
        <v/>
      </c>
      <c r="I318" s="72" t="str">
        <f>IF(NISBAHPBT="","",PB!KA318)</f>
        <v/>
      </c>
      <c r="J318" s="72" t="str">
        <f>IF(NISBAHPBA="","",PB!KB318)</f>
        <v/>
      </c>
      <c r="K318" s="25" t="str">
        <f t="shared" si="42"/>
        <v/>
      </c>
      <c r="L318" s="151" t="str">
        <f t="shared" si="43"/>
        <v/>
      </c>
      <c r="M318" s="154"/>
      <c r="N318" s="155"/>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0" t="str">
        <f>IF(PB!F319="","",PB!F319)</f>
        <v/>
      </c>
      <c r="I319" s="72" t="str">
        <f>IF(NISBAHPBT="","",PB!KA319)</f>
        <v/>
      </c>
      <c r="J319" s="72" t="str">
        <f>IF(NISBAHPBA="","",PB!KB319)</f>
        <v/>
      </c>
      <c r="K319" s="25" t="str">
        <f t="shared" si="42"/>
        <v/>
      </c>
      <c r="L319" s="151" t="str">
        <f t="shared" si="43"/>
        <v/>
      </c>
      <c r="M319" s="154"/>
      <c r="N319" s="155"/>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0" t="str">
        <f>IF(PB!F320="","",PB!F320)</f>
        <v/>
      </c>
      <c r="I320" s="72" t="str">
        <f>IF(NISBAHPBT="","",PB!KA320)</f>
        <v/>
      </c>
      <c r="J320" s="72" t="str">
        <f>IF(NISBAHPBA="","",PB!KB320)</f>
        <v/>
      </c>
      <c r="K320" s="25" t="str">
        <f t="shared" si="42"/>
        <v/>
      </c>
      <c r="L320" s="151" t="str">
        <f t="shared" si="43"/>
        <v/>
      </c>
      <c r="M320" s="154"/>
      <c r="N320" s="155"/>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0" t="str">
        <f>IF(PB!F321="","",PB!F321)</f>
        <v/>
      </c>
      <c r="I321" s="72" t="str">
        <f>IF(NISBAHPBT="","",PB!KA321)</f>
        <v/>
      </c>
      <c r="J321" s="72" t="str">
        <f>IF(NISBAHPBA="","",PB!KB321)</f>
        <v/>
      </c>
      <c r="K321" s="25" t="str">
        <f t="shared" si="42"/>
        <v/>
      </c>
      <c r="L321" s="151" t="str">
        <f t="shared" si="43"/>
        <v/>
      </c>
      <c r="M321" s="154"/>
      <c r="N321" s="155"/>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0" t="str">
        <f>IF(PB!F322="","",PB!F322)</f>
        <v/>
      </c>
      <c r="I322" s="72" t="str">
        <f>IF(NISBAHPBT="","",PB!KA322)</f>
        <v/>
      </c>
      <c r="J322" s="72" t="str">
        <f>IF(NISBAHPBA="","",PB!KB322)</f>
        <v/>
      </c>
      <c r="K322" s="25" t="str">
        <f t="shared" si="42"/>
        <v/>
      </c>
      <c r="L322" s="151" t="str">
        <f t="shared" si="43"/>
        <v/>
      </c>
      <c r="M322" s="154"/>
      <c r="N322" s="155"/>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0" t="str">
        <f>IF(PB!F323="","",PB!F323)</f>
        <v/>
      </c>
      <c r="I323" s="72" t="str">
        <f>IF(NISBAHPBT="","",PB!KA323)</f>
        <v/>
      </c>
      <c r="J323" s="72" t="str">
        <f>IF(NISBAHPBA="","",PB!KB323)</f>
        <v/>
      </c>
      <c r="K323" s="25" t="str">
        <f t="shared" si="42"/>
        <v/>
      </c>
      <c r="L323" s="151" t="str">
        <f t="shared" si="43"/>
        <v/>
      </c>
      <c r="M323" s="154"/>
      <c r="N323" s="155"/>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0" t="str">
        <f>IF(PB!F324="","",PB!F324)</f>
        <v/>
      </c>
      <c r="I324" s="72" t="str">
        <f>IF(NISBAHPBT="","",PB!KA324)</f>
        <v/>
      </c>
      <c r="J324" s="72" t="str">
        <f>IF(NISBAHPBA="","",PB!KB324)</f>
        <v/>
      </c>
      <c r="K324" s="25" t="str">
        <f t="shared" si="42"/>
        <v/>
      </c>
      <c r="L324" s="151" t="str">
        <f t="shared" si="43"/>
        <v/>
      </c>
      <c r="M324" s="154"/>
      <c r="N324" s="155"/>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0" t="str">
        <f>IF(PB!F325="","",PB!F325)</f>
        <v/>
      </c>
      <c r="I325" s="72" t="str">
        <f>IF(NISBAHPBT="","",PB!KA325)</f>
        <v/>
      </c>
      <c r="J325" s="72" t="str">
        <f>IF(NISBAHPBA="","",PB!KB325)</f>
        <v/>
      </c>
      <c r="K325" s="25" t="str">
        <f t="shared" si="42"/>
        <v/>
      </c>
      <c r="L325" s="151" t="str">
        <f t="shared" si="43"/>
        <v/>
      </c>
      <c r="M325" s="154"/>
      <c r="N325" s="155"/>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0" t="str">
        <f>IF(PB!F326="","",PB!F326)</f>
        <v/>
      </c>
      <c r="I326" s="72" t="str">
        <f>IF(NISBAHPBT="","",PB!KA326)</f>
        <v/>
      </c>
      <c r="J326" s="72" t="str">
        <f>IF(NISBAHPBA="","",PB!KB326)</f>
        <v/>
      </c>
      <c r="K326" s="25" t="str">
        <f t="shared" si="42"/>
        <v/>
      </c>
      <c r="L326" s="151" t="str">
        <f t="shared" si="43"/>
        <v/>
      </c>
      <c r="M326" s="154"/>
      <c r="N326" s="155"/>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0" t="str">
        <f>IF(PB!F327="","",PB!F327)</f>
        <v/>
      </c>
      <c r="I327" s="72" t="str">
        <f>IF(NISBAHPBT="","",PB!KA327)</f>
        <v/>
      </c>
      <c r="J327" s="72" t="str">
        <f>IF(NISBAHPBA="","",PB!KB327)</f>
        <v/>
      </c>
      <c r="K327" s="25" t="str">
        <f t="shared" si="42"/>
        <v/>
      </c>
      <c r="L327" s="151" t="str">
        <f t="shared" si="43"/>
        <v/>
      </c>
      <c r="M327" s="154"/>
      <c r="N327" s="155"/>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0" t="str">
        <f>IF(PB!F328="","",PB!F328)</f>
        <v/>
      </c>
      <c r="I328" s="72" t="str">
        <f>IF(NISBAHPBT="","",PB!KA328)</f>
        <v/>
      </c>
      <c r="J328" s="72" t="str">
        <f>IF(NISBAHPBA="","",PB!KB328)</f>
        <v/>
      </c>
      <c r="K328" s="25" t="str">
        <f t="shared" si="42"/>
        <v/>
      </c>
      <c r="L328" s="151" t="str">
        <f t="shared" si="43"/>
        <v/>
      </c>
      <c r="M328" s="154"/>
      <c r="N328" s="155"/>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0" t="str">
        <f>IF(PB!F329="","",PB!F329)</f>
        <v/>
      </c>
      <c r="I329" s="72" t="str">
        <f>IF(NISBAHPBT="","",PB!KA329)</f>
        <v/>
      </c>
      <c r="J329" s="72" t="str">
        <f>IF(NISBAHPBA="","",PB!KB329)</f>
        <v/>
      </c>
      <c r="K329" s="25" t="str">
        <f t="shared" ref="K329:K392" si="51">IF(I329="","",I329*100/NISBAHPBT)</f>
        <v/>
      </c>
      <c r="L329" s="151" t="str">
        <f t="shared" ref="L329:L392" si="52">IF(J329="","",J329*100/NISBAHPBA)</f>
        <v/>
      </c>
      <c r="M329" s="154"/>
      <c r="N329" s="155"/>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0" t="str">
        <f>IF(PB!F330="","",PB!F330)</f>
        <v/>
      </c>
      <c r="I330" s="72" t="str">
        <f>IF(NISBAHPBT="","",PB!KA330)</f>
        <v/>
      </c>
      <c r="J330" s="72" t="str">
        <f>IF(NISBAHPBA="","",PB!KB330)</f>
        <v/>
      </c>
      <c r="K330" s="25" t="str">
        <f t="shared" si="51"/>
        <v/>
      </c>
      <c r="L330" s="151" t="str">
        <f t="shared" si="52"/>
        <v/>
      </c>
      <c r="M330" s="154"/>
      <c r="N330" s="155"/>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0" t="str">
        <f>IF(PB!F331="","",PB!F331)</f>
        <v/>
      </c>
      <c r="I331" s="72" t="str">
        <f>IF(NISBAHPBT="","",PB!KA331)</f>
        <v/>
      </c>
      <c r="J331" s="72" t="str">
        <f>IF(NISBAHPBA="","",PB!KB331)</f>
        <v/>
      </c>
      <c r="K331" s="25" t="str">
        <f t="shared" si="51"/>
        <v/>
      </c>
      <c r="L331" s="151" t="str">
        <f t="shared" si="52"/>
        <v/>
      </c>
      <c r="M331" s="154"/>
      <c r="N331" s="155"/>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0" t="str">
        <f>IF(PB!F332="","",PB!F332)</f>
        <v/>
      </c>
      <c r="I332" s="72" t="str">
        <f>IF(NISBAHPBT="","",PB!KA332)</f>
        <v/>
      </c>
      <c r="J332" s="72" t="str">
        <f>IF(NISBAHPBA="","",PB!KB332)</f>
        <v/>
      </c>
      <c r="K332" s="25" t="str">
        <f t="shared" si="51"/>
        <v/>
      </c>
      <c r="L332" s="151" t="str">
        <f t="shared" si="52"/>
        <v/>
      </c>
      <c r="M332" s="154"/>
      <c r="N332" s="155"/>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0" t="str">
        <f>IF(PB!F333="","",PB!F333)</f>
        <v/>
      </c>
      <c r="I333" s="72" t="str">
        <f>IF(NISBAHPBT="","",PB!KA333)</f>
        <v/>
      </c>
      <c r="J333" s="72" t="str">
        <f>IF(NISBAHPBA="","",PB!KB333)</f>
        <v/>
      </c>
      <c r="K333" s="25" t="str">
        <f t="shared" si="51"/>
        <v/>
      </c>
      <c r="L333" s="151" t="str">
        <f t="shared" si="52"/>
        <v/>
      </c>
      <c r="M333" s="154"/>
      <c r="N333" s="155"/>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0" t="str">
        <f>IF(PB!F334="","",PB!F334)</f>
        <v/>
      </c>
      <c r="I334" s="72" t="str">
        <f>IF(NISBAHPBT="","",PB!KA334)</f>
        <v/>
      </c>
      <c r="J334" s="72" t="str">
        <f>IF(NISBAHPBA="","",PB!KB334)</f>
        <v/>
      </c>
      <c r="K334" s="25" t="str">
        <f t="shared" si="51"/>
        <v/>
      </c>
      <c r="L334" s="151" t="str">
        <f t="shared" si="52"/>
        <v/>
      </c>
      <c r="M334" s="154"/>
      <c r="N334" s="155"/>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0" t="str">
        <f>IF(PB!F335="","",PB!F335)</f>
        <v/>
      </c>
      <c r="I335" s="72" t="str">
        <f>IF(NISBAHPBT="","",PB!KA335)</f>
        <v/>
      </c>
      <c r="J335" s="72" t="str">
        <f>IF(NISBAHPBA="","",PB!KB335)</f>
        <v/>
      </c>
      <c r="K335" s="25" t="str">
        <f t="shared" si="51"/>
        <v/>
      </c>
      <c r="L335" s="151" t="str">
        <f t="shared" si="52"/>
        <v/>
      </c>
      <c r="M335" s="154"/>
      <c r="N335" s="155"/>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0" t="str">
        <f>IF(PB!F336="","",PB!F336)</f>
        <v/>
      </c>
      <c r="I336" s="72" t="str">
        <f>IF(NISBAHPBT="","",PB!KA336)</f>
        <v/>
      </c>
      <c r="J336" s="72" t="str">
        <f>IF(NISBAHPBA="","",PB!KB336)</f>
        <v/>
      </c>
      <c r="K336" s="25" t="str">
        <f t="shared" si="51"/>
        <v/>
      </c>
      <c r="L336" s="151" t="str">
        <f t="shared" si="52"/>
        <v/>
      </c>
      <c r="M336" s="154"/>
      <c r="N336" s="155"/>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0" t="str">
        <f>IF(PB!F337="","",PB!F337)</f>
        <v/>
      </c>
      <c r="I337" s="72" t="str">
        <f>IF(NISBAHPBT="","",PB!KA337)</f>
        <v/>
      </c>
      <c r="J337" s="72" t="str">
        <f>IF(NISBAHPBA="","",PB!KB337)</f>
        <v/>
      </c>
      <c r="K337" s="25" t="str">
        <f t="shared" si="51"/>
        <v/>
      </c>
      <c r="L337" s="151" t="str">
        <f t="shared" si="52"/>
        <v/>
      </c>
      <c r="M337" s="154"/>
      <c r="N337" s="155"/>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0" t="str">
        <f>IF(PB!F338="","",PB!F338)</f>
        <v/>
      </c>
      <c r="I338" s="72" t="str">
        <f>IF(NISBAHPBT="","",PB!KA338)</f>
        <v/>
      </c>
      <c r="J338" s="72" t="str">
        <f>IF(NISBAHPBA="","",PB!KB338)</f>
        <v/>
      </c>
      <c r="K338" s="25" t="str">
        <f t="shared" si="51"/>
        <v/>
      </c>
      <c r="L338" s="151" t="str">
        <f t="shared" si="52"/>
        <v/>
      </c>
      <c r="M338" s="154"/>
      <c r="N338" s="155"/>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0" t="str">
        <f>IF(PB!F339="","",PB!F339)</f>
        <v/>
      </c>
      <c r="I339" s="72" t="str">
        <f>IF(NISBAHPBT="","",PB!KA339)</f>
        <v/>
      </c>
      <c r="J339" s="72" t="str">
        <f>IF(NISBAHPBA="","",PB!KB339)</f>
        <v/>
      </c>
      <c r="K339" s="25" t="str">
        <f t="shared" si="51"/>
        <v/>
      </c>
      <c r="L339" s="151" t="str">
        <f t="shared" si="52"/>
        <v/>
      </c>
      <c r="M339" s="154"/>
      <c r="N339" s="155"/>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0" t="str">
        <f>IF(PB!F340="","",PB!F340)</f>
        <v/>
      </c>
      <c r="I340" s="72" t="str">
        <f>IF(NISBAHPBT="","",PB!KA340)</f>
        <v/>
      </c>
      <c r="J340" s="72" t="str">
        <f>IF(NISBAHPBA="","",PB!KB340)</f>
        <v/>
      </c>
      <c r="K340" s="25" t="str">
        <f t="shared" si="51"/>
        <v/>
      </c>
      <c r="L340" s="151" t="str">
        <f t="shared" si="52"/>
        <v/>
      </c>
      <c r="M340" s="154"/>
      <c r="N340" s="155"/>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0" t="str">
        <f>IF(PB!F341="","",PB!F341)</f>
        <v/>
      </c>
      <c r="I341" s="72" t="str">
        <f>IF(NISBAHPBT="","",PB!KA341)</f>
        <v/>
      </c>
      <c r="J341" s="72" t="str">
        <f>IF(NISBAHPBA="","",PB!KB341)</f>
        <v/>
      </c>
      <c r="K341" s="25" t="str">
        <f t="shared" si="51"/>
        <v/>
      </c>
      <c r="L341" s="151" t="str">
        <f t="shared" si="52"/>
        <v/>
      </c>
      <c r="M341" s="154"/>
      <c r="N341" s="155"/>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0" t="str">
        <f>IF(PB!F342="","",PB!F342)</f>
        <v/>
      </c>
      <c r="I342" s="72" t="str">
        <f>IF(NISBAHPBT="","",PB!KA342)</f>
        <v/>
      </c>
      <c r="J342" s="72" t="str">
        <f>IF(NISBAHPBA="","",PB!KB342)</f>
        <v/>
      </c>
      <c r="K342" s="25" t="str">
        <f t="shared" si="51"/>
        <v/>
      </c>
      <c r="L342" s="151" t="str">
        <f t="shared" si="52"/>
        <v/>
      </c>
      <c r="M342" s="154"/>
      <c r="N342" s="155"/>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0" t="str">
        <f>IF(PB!F343="","",PB!F343)</f>
        <v/>
      </c>
      <c r="I343" s="72" t="str">
        <f>IF(NISBAHPBT="","",PB!KA343)</f>
        <v/>
      </c>
      <c r="J343" s="72" t="str">
        <f>IF(NISBAHPBA="","",PB!KB343)</f>
        <v/>
      </c>
      <c r="K343" s="25" t="str">
        <f t="shared" si="51"/>
        <v/>
      </c>
      <c r="L343" s="151" t="str">
        <f t="shared" si="52"/>
        <v/>
      </c>
      <c r="M343" s="154"/>
      <c r="N343" s="155"/>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0" t="str">
        <f>IF(PB!F344="","",PB!F344)</f>
        <v/>
      </c>
      <c r="I344" s="72" t="str">
        <f>IF(NISBAHPBT="","",PB!KA344)</f>
        <v/>
      </c>
      <c r="J344" s="72" t="str">
        <f>IF(NISBAHPBA="","",PB!KB344)</f>
        <v/>
      </c>
      <c r="K344" s="25" t="str">
        <f t="shared" si="51"/>
        <v/>
      </c>
      <c r="L344" s="151" t="str">
        <f t="shared" si="52"/>
        <v/>
      </c>
      <c r="M344" s="154"/>
      <c r="N344" s="155"/>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0" t="str">
        <f>IF(PB!F345="","",PB!F345)</f>
        <v/>
      </c>
      <c r="I345" s="72" t="str">
        <f>IF(NISBAHPBT="","",PB!KA345)</f>
        <v/>
      </c>
      <c r="J345" s="72" t="str">
        <f>IF(NISBAHPBA="","",PB!KB345)</f>
        <v/>
      </c>
      <c r="K345" s="25" t="str">
        <f t="shared" si="51"/>
        <v/>
      </c>
      <c r="L345" s="151" t="str">
        <f t="shared" si="52"/>
        <v/>
      </c>
      <c r="M345" s="154"/>
      <c r="N345" s="155"/>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0" t="str">
        <f>IF(PB!F346="","",PB!F346)</f>
        <v/>
      </c>
      <c r="I346" s="72" t="str">
        <f>IF(NISBAHPBT="","",PB!KA346)</f>
        <v/>
      </c>
      <c r="J346" s="72" t="str">
        <f>IF(NISBAHPBA="","",PB!KB346)</f>
        <v/>
      </c>
      <c r="K346" s="25" t="str">
        <f t="shared" si="51"/>
        <v/>
      </c>
      <c r="L346" s="151" t="str">
        <f t="shared" si="52"/>
        <v/>
      </c>
      <c r="M346" s="154"/>
      <c r="N346" s="155"/>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0" t="str">
        <f>IF(PB!F347="","",PB!F347)</f>
        <v/>
      </c>
      <c r="I347" s="72" t="str">
        <f>IF(NISBAHPBT="","",PB!KA347)</f>
        <v/>
      </c>
      <c r="J347" s="72" t="str">
        <f>IF(NISBAHPBA="","",PB!KB347)</f>
        <v/>
      </c>
      <c r="K347" s="25" t="str">
        <f t="shared" si="51"/>
        <v/>
      </c>
      <c r="L347" s="151" t="str">
        <f t="shared" si="52"/>
        <v/>
      </c>
      <c r="M347" s="154"/>
      <c r="N347" s="155"/>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0" t="str">
        <f>IF(PB!F348="","",PB!F348)</f>
        <v/>
      </c>
      <c r="I348" s="72" t="str">
        <f>IF(NISBAHPBT="","",PB!KA348)</f>
        <v/>
      </c>
      <c r="J348" s="72" t="str">
        <f>IF(NISBAHPBA="","",PB!KB348)</f>
        <v/>
      </c>
      <c r="K348" s="25" t="str">
        <f t="shared" si="51"/>
        <v/>
      </c>
      <c r="L348" s="151" t="str">
        <f t="shared" si="52"/>
        <v/>
      </c>
      <c r="M348" s="154"/>
      <c r="N348" s="155"/>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0" t="str">
        <f>IF(PB!F349="","",PB!F349)</f>
        <v/>
      </c>
      <c r="I349" s="72" t="str">
        <f>IF(NISBAHPBT="","",PB!KA349)</f>
        <v/>
      </c>
      <c r="J349" s="72" t="str">
        <f>IF(NISBAHPBA="","",PB!KB349)</f>
        <v/>
      </c>
      <c r="K349" s="25" t="str">
        <f t="shared" si="51"/>
        <v/>
      </c>
      <c r="L349" s="151" t="str">
        <f t="shared" si="52"/>
        <v/>
      </c>
      <c r="M349" s="154"/>
      <c r="N349" s="155"/>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0" t="str">
        <f>IF(PB!F350="","",PB!F350)</f>
        <v/>
      </c>
      <c r="I350" s="72" t="str">
        <f>IF(NISBAHPBT="","",PB!KA350)</f>
        <v/>
      </c>
      <c r="J350" s="72" t="str">
        <f>IF(NISBAHPBA="","",PB!KB350)</f>
        <v/>
      </c>
      <c r="K350" s="25" t="str">
        <f t="shared" si="51"/>
        <v/>
      </c>
      <c r="L350" s="151" t="str">
        <f t="shared" si="52"/>
        <v/>
      </c>
      <c r="M350" s="154"/>
      <c r="N350" s="155"/>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0" t="str">
        <f>IF(PB!F351="","",PB!F351)</f>
        <v/>
      </c>
      <c r="I351" s="72" t="str">
        <f>IF(NISBAHPBT="","",PB!KA351)</f>
        <v/>
      </c>
      <c r="J351" s="72" t="str">
        <f>IF(NISBAHPBA="","",PB!KB351)</f>
        <v/>
      </c>
      <c r="K351" s="25" t="str">
        <f t="shared" si="51"/>
        <v/>
      </c>
      <c r="L351" s="151" t="str">
        <f t="shared" si="52"/>
        <v/>
      </c>
      <c r="M351" s="154"/>
      <c r="N351" s="155"/>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0" t="str">
        <f>IF(PB!F352="","",PB!F352)</f>
        <v/>
      </c>
      <c r="I352" s="72" t="str">
        <f>IF(NISBAHPBT="","",PB!KA352)</f>
        <v/>
      </c>
      <c r="J352" s="72" t="str">
        <f>IF(NISBAHPBA="","",PB!KB352)</f>
        <v/>
      </c>
      <c r="K352" s="25" t="str">
        <f t="shared" si="51"/>
        <v/>
      </c>
      <c r="L352" s="151" t="str">
        <f t="shared" si="52"/>
        <v/>
      </c>
      <c r="M352" s="154"/>
      <c r="N352" s="155"/>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0" t="str">
        <f>IF(PB!F353="","",PB!F353)</f>
        <v/>
      </c>
      <c r="I353" s="72" t="str">
        <f>IF(NISBAHPBT="","",PB!KA353)</f>
        <v/>
      </c>
      <c r="J353" s="72" t="str">
        <f>IF(NISBAHPBA="","",PB!KB353)</f>
        <v/>
      </c>
      <c r="K353" s="25" t="str">
        <f t="shared" si="51"/>
        <v/>
      </c>
      <c r="L353" s="151" t="str">
        <f t="shared" si="52"/>
        <v/>
      </c>
      <c r="M353" s="154"/>
      <c r="N353" s="155"/>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0" t="str">
        <f>IF(PB!F354="","",PB!F354)</f>
        <v/>
      </c>
      <c r="I354" s="72" t="str">
        <f>IF(NISBAHPBT="","",PB!KA354)</f>
        <v/>
      </c>
      <c r="J354" s="72" t="str">
        <f>IF(NISBAHPBA="","",PB!KB354)</f>
        <v/>
      </c>
      <c r="K354" s="25" t="str">
        <f t="shared" si="51"/>
        <v/>
      </c>
      <c r="L354" s="151" t="str">
        <f t="shared" si="52"/>
        <v/>
      </c>
      <c r="M354" s="154"/>
      <c r="N354" s="155"/>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0" t="str">
        <f>IF(PB!F355="","",PB!F355)</f>
        <v/>
      </c>
      <c r="I355" s="72" t="str">
        <f>IF(NISBAHPBT="","",PB!KA355)</f>
        <v/>
      </c>
      <c r="J355" s="72" t="str">
        <f>IF(NISBAHPBA="","",PB!KB355)</f>
        <v/>
      </c>
      <c r="K355" s="25" t="str">
        <f t="shared" si="51"/>
        <v/>
      </c>
      <c r="L355" s="151" t="str">
        <f t="shared" si="52"/>
        <v/>
      </c>
      <c r="M355" s="154"/>
      <c r="N355" s="155"/>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0" t="str">
        <f>IF(PB!F356="","",PB!F356)</f>
        <v/>
      </c>
      <c r="I356" s="72" t="str">
        <f>IF(NISBAHPBT="","",PB!KA356)</f>
        <v/>
      </c>
      <c r="J356" s="72" t="str">
        <f>IF(NISBAHPBA="","",PB!KB356)</f>
        <v/>
      </c>
      <c r="K356" s="25" t="str">
        <f t="shared" si="51"/>
        <v/>
      </c>
      <c r="L356" s="151" t="str">
        <f t="shared" si="52"/>
        <v/>
      </c>
      <c r="M356" s="154"/>
      <c r="N356" s="155"/>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0" t="str">
        <f>IF(PB!F357="","",PB!F357)</f>
        <v/>
      </c>
      <c r="I357" s="72" t="str">
        <f>IF(NISBAHPBT="","",PB!KA357)</f>
        <v/>
      </c>
      <c r="J357" s="72" t="str">
        <f>IF(NISBAHPBA="","",PB!KB357)</f>
        <v/>
      </c>
      <c r="K357" s="25" t="str">
        <f t="shared" si="51"/>
        <v/>
      </c>
      <c r="L357" s="151" t="str">
        <f t="shared" si="52"/>
        <v/>
      </c>
      <c r="M357" s="154"/>
      <c r="N357" s="155"/>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0" t="str">
        <f>IF(PB!F358="","",PB!F358)</f>
        <v/>
      </c>
      <c r="I358" s="72" t="str">
        <f>IF(NISBAHPBT="","",PB!KA358)</f>
        <v/>
      </c>
      <c r="J358" s="72" t="str">
        <f>IF(NISBAHPBA="","",PB!KB358)</f>
        <v/>
      </c>
      <c r="K358" s="25" t="str">
        <f t="shared" si="51"/>
        <v/>
      </c>
      <c r="L358" s="151" t="str">
        <f t="shared" si="52"/>
        <v/>
      </c>
      <c r="M358" s="154"/>
      <c r="N358" s="155"/>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0" t="str">
        <f>IF(PB!F359="","",PB!F359)</f>
        <v/>
      </c>
      <c r="I359" s="72" t="str">
        <f>IF(NISBAHPBT="","",PB!KA359)</f>
        <v/>
      </c>
      <c r="J359" s="72" t="str">
        <f>IF(NISBAHPBA="","",PB!KB359)</f>
        <v/>
      </c>
      <c r="K359" s="25" t="str">
        <f t="shared" si="51"/>
        <v/>
      </c>
      <c r="L359" s="151" t="str">
        <f t="shared" si="52"/>
        <v/>
      </c>
      <c r="M359" s="154"/>
      <c r="N359" s="155"/>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0" t="str">
        <f>IF(PB!F360="","",PB!F360)</f>
        <v/>
      </c>
      <c r="I360" s="72" t="str">
        <f>IF(NISBAHPBT="","",PB!KA360)</f>
        <v/>
      </c>
      <c r="J360" s="72" t="str">
        <f>IF(NISBAHPBA="","",PB!KB360)</f>
        <v/>
      </c>
      <c r="K360" s="25" t="str">
        <f t="shared" si="51"/>
        <v/>
      </c>
      <c r="L360" s="151" t="str">
        <f t="shared" si="52"/>
        <v/>
      </c>
      <c r="M360" s="154"/>
      <c r="N360" s="155"/>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0" t="str">
        <f>IF(PB!F361="","",PB!F361)</f>
        <v/>
      </c>
      <c r="I361" s="72" t="str">
        <f>IF(NISBAHPBT="","",PB!KA361)</f>
        <v/>
      </c>
      <c r="J361" s="72" t="str">
        <f>IF(NISBAHPBA="","",PB!KB361)</f>
        <v/>
      </c>
      <c r="K361" s="25" t="str">
        <f t="shared" si="51"/>
        <v/>
      </c>
      <c r="L361" s="151" t="str">
        <f t="shared" si="52"/>
        <v/>
      </c>
      <c r="M361" s="154"/>
      <c r="N361" s="155"/>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0" t="str">
        <f>IF(PB!F362="","",PB!F362)</f>
        <v/>
      </c>
      <c r="I362" s="72" t="str">
        <f>IF(NISBAHPBT="","",PB!KA362)</f>
        <v/>
      </c>
      <c r="J362" s="72" t="str">
        <f>IF(NISBAHPBA="","",PB!KB362)</f>
        <v/>
      </c>
      <c r="K362" s="25" t="str">
        <f t="shared" si="51"/>
        <v/>
      </c>
      <c r="L362" s="151" t="str">
        <f t="shared" si="52"/>
        <v/>
      </c>
      <c r="M362" s="154"/>
      <c r="N362" s="155"/>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0" t="str">
        <f>IF(PB!F363="","",PB!F363)</f>
        <v/>
      </c>
      <c r="I363" s="72" t="str">
        <f>IF(NISBAHPBT="","",PB!KA363)</f>
        <v/>
      </c>
      <c r="J363" s="72" t="str">
        <f>IF(NISBAHPBA="","",PB!KB363)</f>
        <v/>
      </c>
      <c r="K363" s="25" t="str">
        <f t="shared" si="51"/>
        <v/>
      </c>
      <c r="L363" s="151" t="str">
        <f t="shared" si="52"/>
        <v/>
      </c>
      <c r="M363" s="154"/>
      <c r="N363" s="155"/>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0" t="str">
        <f>IF(PB!F364="","",PB!F364)</f>
        <v/>
      </c>
      <c r="I364" s="72" t="str">
        <f>IF(NISBAHPBT="","",PB!KA364)</f>
        <v/>
      </c>
      <c r="J364" s="72" t="str">
        <f>IF(NISBAHPBA="","",PB!KB364)</f>
        <v/>
      </c>
      <c r="K364" s="25" t="str">
        <f t="shared" si="51"/>
        <v/>
      </c>
      <c r="L364" s="151" t="str">
        <f t="shared" si="52"/>
        <v/>
      </c>
      <c r="M364" s="154"/>
      <c r="N364" s="155"/>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0" t="str">
        <f>IF(PB!F365="","",PB!F365)</f>
        <v/>
      </c>
      <c r="I365" s="72" t="str">
        <f>IF(NISBAHPBT="","",PB!KA365)</f>
        <v/>
      </c>
      <c r="J365" s="72" t="str">
        <f>IF(NISBAHPBA="","",PB!KB365)</f>
        <v/>
      </c>
      <c r="K365" s="25" t="str">
        <f t="shared" si="51"/>
        <v/>
      </c>
      <c r="L365" s="151" t="str">
        <f t="shared" si="52"/>
        <v/>
      </c>
      <c r="M365" s="154"/>
      <c r="N365" s="155"/>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0" t="str">
        <f>IF(PB!F366="","",PB!F366)</f>
        <v/>
      </c>
      <c r="I366" s="72" t="str">
        <f>IF(NISBAHPBT="","",PB!KA366)</f>
        <v/>
      </c>
      <c r="J366" s="72" t="str">
        <f>IF(NISBAHPBA="","",PB!KB366)</f>
        <v/>
      </c>
      <c r="K366" s="25" t="str">
        <f t="shared" si="51"/>
        <v/>
      </c>
      <c r="L366" s="151" t="str">
        <f t="shared" si="52"/>
        <v/>
      </c>
      <c r="M366" s="154"/>
      <c r="N366" s="155"/>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0" t="str">
        <f>IF(PB!F367="","",PB!F367)</f>
        <v/>
      </c>
      <c r="I367" s="72" t="str">
        <f>IF(NISBAHPBT="","",PB!KA367)</f>
        <v/>
      </c>
      <c r="J367" s="72" t="str">
        <f>IF(NISBAHPBA="","",PB!KB367)</f>
        <v/>
      </c>
      <c r="K367" s="25" t="str">
        <f t="shared" si="51"/>
        <v/>
      </c>
      <c r="L367" s="151" t="str">
        <f t="shared" si="52"/>
        <v/>
      </c>
      <c r="M367" s="154"/>
      <c r="N367" s="155"/>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0" t="str">
        <f>IF(PB!F368="","",PB!F368)</f>
        <v/>
      </c>
      <c r="I368" s="72" t="str">
        <f>IF(NISBAHPBT="","",PB!KA368)</f>
        <v/>
      </c>
      <c r="J368" s="72" t="str">
        <f>IF(NISBAHPBA="","",PB!KB368)</f>
        <v/>
      </c>
      <c r="K368" s="25" t="str">
        <f t="shared" si="51"/>
        <v/>
      </c>
      <c r="L368" s="151" t="str">
        <f t="shared" si="52"/>
        <v/>
      </c>
      <c r="M368" s="154"/>
      <c r="N368" s="155"/>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0" t="str">
        <f>IF(PB!F369="","",PB!F369)</f>
        <v/>
      </c>
      <c r="I369" s="72" t="str">
        <f>IF(NISBAHPBT="","",PB!KA369)</f>
        <v/>
      </c>
      <c r="J369" s="72" t="str">
        <f>IF(NISBAHPBA="","",PB!KB369)</f>
        <v/>
      </c>
      <c r="K369" s="25" t="str">
        <f t="shared" si="51"/>
        <v/>
      </c>
      <c r="L369" s="151" t="str">
        <f t="shared" si="52"/>
        <v/>
      </c>
      <c r="M369" s="154"/>
      <c r="N369" s="155"/>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0" t="str">
        <f>IF(PB!F370="","",PB!F370)</f>
        <v/>
      </c>
      <c r="I370" s="72" t="str">
        <f>IF(NISBAHPBT="","",PB!KA370)</f>
        <v/>
      </c>
      <c r="J370" s="72" t="str">
        <f>IF(NISBAHPBA="","",PB!KB370)</f>
        <v/>
      </c>
      <c r="K370" s="25" t="str">
        <f t="shared" si="51"/>
        <v/>
      </c>
      <c r="L370" s="151" t="str">
        <f t="shared" si="52"/>
        <v/>
      </c>
      <c r="M370" s="154"/>
      <c r="N370" s="155"/>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0" t="str">
        <f>IF(PB!F371="","",PB!F371)</f>
        <v/>
      </c>
      <c r="I371" s="72" t="str">
        <f>IF(NISBAHPBT="","",PB!KA371)</f>
        <v/>
      </c>
      <c r="J371" s="72" t="str">
        <f>IF(NISBAHPBA="","",PB!KB371)</f>
        <v/>
      </c>
      <c r="K371" s="25" t="str">
        <f t="shared" si="51"/>
        <v/>
      </c>
      <c r="L371" s="151" t="str">
        <f t="shared" si="52"/>
        <v/>
      </c>
      <c r="M371" s="154"/>
      <c r="N371" s="155"/>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0" t="str">
        <f>IF(PB!F372="","",PB!F372)</f>
        <v/>
      </c>
      <c r="I372" s="72" t="str">
        <f>IF(NISBAHPBT="","",PB!KA372)</f>
        <v/>
      </c>
      <c r="J372" s="72" t="str">
        <f>IF(NISBAHPBA="","",PB!KB372)</f>
        <v/>
      </c>
      <c r="K372" s="25" t="str">
        <f t="shared" si="51"/>
        <v/>
      </c>
      <c r="L372" s="151" t="str">
        <f t="shared" si="52"/>
        <v/>
      </c>
      <c r="M372" s="154"/>
      <c r="N372" s="155"/>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0" t="str">
        <f>IF(PB!F373="","",PB!F373)</f>
        <v/>
      </c>
      <c r="I373" s="72" t="str">
        <f>IF(NISBAHPBT="","",PB!KA373)</f>
        <v/>
      </c>
      <c r="J373" s="72" t="str">
        <f>IF(NISBAHPBA="","",PB!KB373)</f>
        <v/>
      </c>
      <c r="K373" s="25" t="str">
        <f t="shared" si="51"/>
        <v/>
      </c>
      <c r="L373" s="151" t="str">
        <f t="shared" si="52"/>
        <v/>
      </c>
      <c r="M373" s="154"/>
      <c r="N373" s="155"/>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0" t="str">
        <f>IF(PB!F374="","",PB!F374)</f>
        <v/>
      </c>
      <c r="I374" s="72" t="str">
        <f>IF(NISBAHPBT="","",PB!KA374)</f>
        <v/>
      </c>
      <c r="J374" s="72" t="str">
        <f>IF(NISBAHPBA="","",PB!KB374)</f>
        <v/>
      </c>
      <c r="K374" s="25" t="str">
        <f t="shared" si="51"/>
        <v/>
      </c>
      <c r="L374" s="151" t="str">
        <f t="shared" si="52"/>
        <v/>
      </c>
      <c r="M374" s="154"/>
      <c r="N374" s="155"/>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0" t="str">
        <f>IF(PB!F375="","",PB!F375)</f>
        <v/>
      </c>
      <c r="I375" s="72" t="str">
        <f>IF(NISBAHPBT="","",PB!KA375)</f>
        <v/>
      </c>
      <c r="J375" s="72" t="str">
        <f>IF(NISBAHPBA="","",PB!KB375)</f>
        <v/>
      </c>
      <c r="K375" s="25" t="str">
        <f t="shared" si="51"/>
        <v/>
      </c>
      <c r="L375" s="151" t="str">
        <f t="shared" si="52"/>
        <v/>
      </c>
      <c r="M375" s="154"/>
      <c r="N375" s="155"/>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0" t="str">
        <f>IF(PB!F376="","",PB!F376)</f>
        <v/>
      </c>
      <c r="I376" s="72" t="str">
        <f>IF(NISBAHPBT="","",PB!KA376)</f>
        <v/>
      </c>
      <c r="J376" s="72" t="str">
        <f>IF(NISBAHPBA="","",PB!KB376)</f>
        <v/>
      </c>
      <c r="K376" s="25" t="str">
        <f t="shared" si="51"/>
        <v/>
      </c>
      <c r="L376" s="151" t="str">
        <f t="shared" si="52"/>
        <v/>
      </c>
      <c r="M376" s="154"/>
      <c r="N376" s="155"/>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0" t="str">
        <f>IF(PB!F377="","",PB!F377)</f>
        <v/>
      </c>
      <c r="I377" s="72" t="str">
        <f>IF(NISBAHPBT="","",PB!KA377)</f>
        <v/>
      </c>
      <c r="J377" s="72" t="str">
        <f>IF(NISBAHPBA="","",PB!KB377)</f>
        <v/>
      </c>
      <c r="K377" s="25" t="str">
        <f t="shared" si="51"/>
        <v/>
      </c>
      <c r="L377" s="151" t="str">
        <f t="shared" si="52"/>
        <v/>
      </c>
      <c r="M377" s="154"/>
      <c r="N377" s="155"/>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0" t="str">
        <f>IF(PB!F378="","",PB!F378)</f>
        <v/>
      </c>
      <c r="I378" s="72" t="str">
        <f>IF(NISBAHPBT="","",PB!KA378)</f>
        <v/>
      </c>
      <c r="J378" s="72" t="str">
        <f>IF(NISBAHPBA="","",PB!KB378)</f>
        <v/>
      </c>
      <c r="K378" s="25" t="str">
        <f t="shared" si="51"/>
        <v/>
      </c>
      <c r="L378" s="151" t="str">
        <f t="shared" si="52"/>
        <v/>
      </c>
      <c r="M378" s="154"/>
      <c r="N378" s="155"/>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0" t="str">
        <f>IF(PB!F379="","",PB!F379)</f>
        <v/>
      </c>
      <c r="I379" s="72" t="str">
        <f>IF(NISBAHPBT="","",PB!KA379)</f>
        <v/>
      </c>
      <c r="J379" s="72" t="str">
        <f>IF(NISBAHPBA="","",PB!KB379)</f>
        <v/>
      </c>
      <c r="K379" s="25" t="str">
        <f t="shared" si="51"/>
        <v/>
      </c>
      <c r="L379" s="151" t="str">
        <f t="shared" si="52"/>
        <v/>
      </c>
      <c r="M379" s="154"/>
      <c r="N379" s="155"/>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0" t="str">
        <f>IF(PB!F380="","",PB!F380)</f>
        <v/>
      </c>
      <c r="I380" s="72" t="str">
        <f>IF(NISBAHPBT="","",PB!KA380)</f>
        <v/>
      </c>
      <c r="J380" s="72" t="str">
        <f>IF(NISBAHPBA="","",PB!KB380)</f>
        <v/>
      </c>
      <c r="K380" s="25" t="str">
        <f t="shared" si="51"/>
        <v/>
      </c>
      <c r="L380" s="151" t="str">
        <f t="shared" si="52"/>
        <v/>
      </c>
      <c r="M380" s="154"/>
      <c r="N380" s="155"/>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0" t="str">
        <f>IF(PB!F381="","",PB!F381)</f>
        <v/>
      </c>
      <c r="I381" s="72" t="str">
        <f>IF(NISBAHPBT="","",PB!KA381)</f>
        <v/>
      </c>
      <c r="J381" s="72" t="str">
        <f>IF(NISBAHPBA="","",PB!KB381)</f>
        <v/>
      </c>
      <c r="K381" s="25" t="str">
        <f t="shared" si="51"/>
        <v/>
      </c>
      <c r="L381" s="151" t="str">
        <f t="shared" si="52"/>
        <v/>
      </c>
      <c r="M381" s="154"/>
      <c r="N381" s="155"/>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0" t="str">
        <f>IF(PB!F382="","",PB!F382)</f>
        <v/>
      </c>
      <c r="I382" s="72" t="str">
        <f>IF(NISBAHPBT="","",PB!KA382)</f>
        <v/>
      </c>
      <c r="J382" s="72" t="str">
        <f>IF(NISBAHPBA="","",PB!KB382)</f>
        <v/>
      </c>
      <c r="K382" s="25" t="str">
        <f t="shared" si="51"/>
        <v/>
      </c>
      <c r="L382" s="151" t="str">
        <f t="shared" si="52"/>
        <v/>
      </c>
      <c r="M382" s="154"/>
      <c r="N382" s="155"/>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0" t="str">
        <f>IF(PB!F383="","",PB!F383)</f>
        <v/>
      </c>
      <c r="I383" s="72" t="str">
        <f>IF(NISBAHPBT="","",PB!KA383)</f>
        <v/>
      </c>
      <c r="J383" s="72" t="str">
        <f>IF(NISBAHPBA="","",PB!KB383)</f>
        <v/>
      </c>
      <c r="K383" s="25" t="str">
        <f t="shared" si="51"/>
        <v/>
      </c>
      <c r="L383" s="151" t="str">
        <f t="shared" si="52"/>
        <v/>
      </c>
      <c r="M383" s="154"/>
      <c r="N383" s="155"/>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0" t="str">
        <f>IF(PB!F384="","",PB!F384)</f>
        <v/>
      </c>
      <c r="I384" s="72" t="str">
        <f>IF(NISBAHPBT="","",PB!KA384)</f>
        <v/>
      </c>
      <c r="J384" s="72" t="str">
        <f>IF(NISBAHPBA="","",PB!KB384)</f>
        <v/>
      </c>
      <c r="K384" s="25" t="str">
        <f t="shared" si="51"/>
        <v/>
      </c>
      <c r="L384" s="151" t="str">
        <f t="shared" si="52"/>
        <v/>
      </c>
      <c r="M384" s="154"/>
      <c r="N384" s="155"/>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0" t="str">
        <f>IF(PB!F385="","",PB!F385)</f>
        <v/>
      </c>
      <c r="I385" s="72" t="str">
        <f>IF(NISBAHPBT="","",PB!KA385)</f>
        <v/>
      </c>
      <c r="J385" s="72" t="str">
        <f>IF(NISBAHPBA="","",PB!KB385)</f>
        <v/>
      </c>
      <c r="K385" s="25" t="str">
        <f t="shared" si="51"/>
        <v/>
      </c>
      <c r="L385" s="151" t="str">
        <f t="shared" si="52"/>
        <v/>
      </c>
      <c r="M385" s="154"/>
      <c r="N385" s="155"/>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0" t="str">
        <f>IF(PB!F386="","",PB!F386)</f>
        <v/>
      </c>
      <c r="I386" s="72" t="str">
        <f>IF(NISBAHPBT="","",PB!KA386)</f>
        <v/>
      </c>
      <c r="J386" s="72" t="str">
        <f>IF(NISBAHPBA="","",PB!KB386)</f>
        <v/>
      </c>
      <c r="K386" s="25" t="str">
        <f t="shared" si="51"/>
        <v/>
      </c>
      <c r="L386" s="151" t="str">
        <f t="shared" si="52"/>
        <v/>
      </c>
      <c r="M386" s="154"/>
      <c r="N386" s="155"/>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0" t="str">
        <f>IF(PB!F387="","",PB!F387)</f>
        <v/>
      </c>
      <c r="I387" s="72" t="str">
        <f>IF(NISBAHPBT="","",PB!KA387)</f>
        <v/>
      </c>
      <c r="J387" s="72" t="str">
        <f>IF(NISBAHPBA="","",PB!KB387)</f>
        <v/>
      </c>
      <c r="K387" s="25" t="str">
        <f t="shared" si="51"/>
        <v/>
      </c>
      <c r="L387" s="151" t="str">
        <f t="shared" si="52"/>
        <v/>
      </c>
      <c r="M387" s="154"/>
      <c r="N387" s="155"/>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0" t="str">
        <f>IF(PB!F388="","",PB!F388)</f>
        <v/>
      </c>
      <c r="I388" s="72" t="str">
        <f>IF(NISBAHPBT="","",PB!KA388)</f>
        <v/>
      </c>
      <c r="J388" s="72" t="str">
        <f>IF(NISBAHPBA="","",PB!KB388)</f>
        <v/>
      </c>
      <c r="K388" s="25" t="str">
        <f t="shared" si="51"/>
        <v/>
      </c>
      <c r="L388" s="151" t="str">
        <f t="shared" si="52"/>
        <v/>
      </c>
      <c r="M388" s="154"/>
      <c r="N388" s="155"/>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0" t="str">
        <f>IF(PB!F389="","",PB!F389)</f>
        <v/>
      </c>
      <c r="I389" s="72" t="str">
        <f>IF(NISBAHPBT="","",PB!KA389)</f>
        <v/>
      </c>
      <c r="J389" s="72" t="str">
        <f>IF(NISBAHPBA="","",PB!KB389)</f>
        <v/>
      </c>
      <c r="K389" s="25" t="str">
        <f t="shared" si="51"/>
        <v/>
      </c>
      <c r="L389" s="151" t="str">
        <f t="shared" si="52"/>
        <v/>
      </c>
      <c r="M389" s="154"/>
      <c r="N389" s="155"/>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0" t="str">
        <f>IF(PB!F390="","",PB!F390)</f>
        <v/>
      </c>
      <c r="I390" s="72" t="str">
        <f>IF(NISBAHPBT="","",PB!KA390)</f>
        <v/>
      </c>
      <c r="J390" s="72" t="str">
        <f>IF(NISBAHPBA="","",PB!KB390)</f>
        <v/>
      </c>
      <c r="K390" s="25" t="str">
        <f t="shared" si="51"/>
        <v/>
      </c>
      <c r="L390" s="151" t="str">
        <f t="shared" si="52"/>
        <v/>
      </c>
      <c r="M390" s="154"/>
      <c r="N390" s="155"/>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0" t="str">
        <f>IF(PB!F391="","",PB!F391)</f>
        <v/>
      </c>
      <c r="I391" s="72" t="str">
        <f>IF(NISBAHPBT="","",PB!KA391)</f>
        <v/>
      </c>
      <c r="J391" s="72" t="str">
        <f>IF(NISBAHPBA="","",PB!KB391)</f>
        <v/>
      </c>
      <c r="K391" s="25" t="str">
        <f t="shared" si="51"/>
        <v/>
      </c>
      <c r="L391" s="151" t="str">
        <f t="shared" si="52"/>
        <v/>
      </c>
      <c r="M391" s="154"/>
      <c r="N391" s="155"/>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0" t="str">
        <f>IF(PB!F392="","",PB!F392)</f>
        <v/>
      </c>
      <c r="I392" s="72" t="str">
        <f>IF(NISBAHPBT="","",PB!KA392)</f>
        <v/>
      </c>
      <c r="J392" s="72" t="str">
        <f>IF(NISBAHPBA="","",PB!KB392)</f>
        <v/>
      </c>
      <c r="K392" s="25" t="str">
        <f t="shared" si="51"/>
        <v/>
      </c>
      <c r="L392" s="151" t="str">
        <f t="shared" si="52"/>
        <v/>
      </c>
      <c r="M392" s="154"/>
      <c r="N392" s="155"/>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0" t="str">
        <f>IF(PB!F393="","",PB!F393)</f>
        <v/>
      </c>
      <c r="I393" s="72" t="str">
        <f>IF(NISBAHPBT="","",PB!KA393)</f>
        <v/>
      </c>
      <c r="J393" s="72" t="str">
        <f>IF(NISBAHPBA="","",PB!KB393)</f>
        <v/>
      </c>
      <c r="K393" s="25" t="str">
        <f t="shared" ref="K393:K456" si="60">IF(I393="","",I393*100/NISBAHPBT)</f>
        <v/>
      </c>
      <c r="L393" s="151" t="str">
        <f t="shared" ref="L393:L456" si="61">IF(J393="","",J393*100/NISBAHPBA)</f>
        <v/>
      </c>
      <c r="M393" s="154"/>
      <c r="N393" s="155"/>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0" t="str">
        <f>IF(PB!F394="","",PB!F394)</f>
        <v/>
      </c>
      <c r="I394" s="72" t="str">
        <f>IF(NISBAHPBT="","",PB!KA394)</f>
        <v/>
      </c>
      <c r="J394" s="72" t="str">
        <f>IF(NISBAHPBA="","",PB!KB394)</f>
        <v/>
      </c>
      <c r="K394" s="25" t="str">
        <f t="shared" si="60"/>
        <v/>
      </c>
      <c r="L394" s="151" t="str">
        <f t="shared" si="61"/>
        <v/>
      </c>
      <c r="M394" s="154"/>
      <c r="N394" s="155"/>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0" t="str">
        <f>IF(PB!F395="","",PB!F395)</f>
        <v/>
      </c>
      <c r="I395" s="72" t="str">
        <f>IF(NISBAHPBT="","",PB!KA395)</f>
        <v/>
      </c>
      <c r="J395" s="72" t="str">
        <f>IF(NISBAHPBA="","",PB!KB395)</f>
        <v/>
      </c>
      <c r="K395" s="25" t="str">
        <f t="shared" si="60"/>
        <v/>
      </c>
      <c r="L395" s="151" t="str">
        <f t="shared" si="61"/>
        <v/>
      </c>
      <c r="M395" s="154"/>
      <c r="N395" s="155"/>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0" t="str">
        <f>IF(PB!F396="","",PB!F396)</f>
        <v/>
      </c>
      <c r="I396" s="72" t="str">
        <f>IF(NISBAHPBT="","",PB!KA396)</f>
        <v/>
      </c>
      <c r="J396" s="72" t="str">
        <f>IF(NISBAHPBA="","",PB!KB396)</f>
        <v/>
      </c>
      <c r="K396" s="25" t="str">
        <f t="shared" si="60"/>
        <v/>
      </c>
      <c r="L396" s="151" t="str">
        <f t="shared" si="61"/>
        <v/>
      </c>
      <c r="M396" s="154"/>
      <c r="N396" s="155"/>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0" t="str">
        <f>IF(PB!F397="","",PB!F397)</f>
        <v/>
      </c>
      <c r="I397" s="72" t="str">
        <f>IF(NISBAHPBT="","",PB!KA397)</f>
        <v/>
      </c>
      <c r="J397" s="72" t="str">
        <f>IF(NISBAHPBA="","",PB!KB397)</f>
        <v/>
      </c>
      <c r="K397" s="25" t="str">
        <f t="shared" si="60"/>
        <v/>
      </c>
      <c r="L397" s="151" t="str">
        <f t="shared" si="61"/>
        <v/>
      </c>
      <c r="M397" s="154"/>
      <c r="N397" s="155"/>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0" t="str">
        <f>IF(PB!F398="","",PB!F398)</f>
        <v/>
      </c>
      <c r="I398" s="72" t="str">
        <f>IF(NISBAHPBT="","",PB!KA398)</f>
        <v/>
      </c>
      <c r="J398" s="72" t="str">
        <f>IF(NISBAHPBA="","",PB!KB398)</f>
        <v/>
      </c>
      <c r="K398" s="25" t="str">
        <f t="shared" si="60"/>
        <v/>
      </c>
      <c r="L398" s="151" t="str">
        <f t="shared" si="61"/>
        <v/>
      </c>
      <c r="M398" s="154"/>
      <c r="N398" s="155"/>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0" t="str">
        <f>IF(PB!F399="","",PB!F399)</f>
        <v/>
      </c>
      <c r="I399" s="72" t="str">
        <f>IF(NISBAHPBT="","",PB!KA399)</f>
        <v/>
      </c>
      <c r="J399" s="72" t="str">
        <f>IF(NISBAHPBA="","",PB!KB399)</f>
        <v/>
      </c>
      <c r="K399" s="25" t="str">
        <f t="shared" si="60"/>
        <v/>
      </c>
      <c r="L399" s="151" t="str">
        <f t="shared" si="61"/>
        <v/>
      </c>
      <c r="M399" s="154"/>
      <c r="N399" s="155"/>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0" t="str">
        <f>IF(PB!F400="","",PB!F400)</f>
        <v/>
      </c>
      <c r="I400" s="72" t="str">
        <f>IF(NISBAHPBT="","",PB!KA400)</f>
        <v/>
      </c>
      <c r="J400" s="72" t="str">
        <f>IF(NISBAHPBA="","",PB!KB400)</f>
        <v/>
      </c>
      <c r="K400" s="25" t="str">
        <f t="shared" si="60"/>
        <v/>
      </c>
      <c r="L400" s="151" t="str">
        <f t="shared" si="61"/>
        <v/>
      </c>
      <c r="M400" s="154"/>
      <c r="N400" s="155"/>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0" t="str">
        <f>IF(PB!F401="","",PB!F401)</f>
        <v/>
      </c>
      <c r="I401" s="72" t="str">
        <f>IF(NISBAHPBT="","",PB!KA401)</f>
        <v/>
      </c>
      <c r="J401" s="72" t="str">
        <f>IF(NISBAHPBA="","",PB!KB401)</f>
        <v/>
      </c>
      <c r="K401" s="25" t="str">
        <f t="shared" si="60"/>
        <v/>
      </c>
      <c r="L401" s="151" t="str">
        <f t="shared" si="61"/>
        <v/>
      </c>
      <c r="M401" s="154"/>
      <c r="N401" s="155"/>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0" t="str">
        <f>IF(PB!F402="","",PB!F402)</f>
        <v/>
      </c>
      <c r="I402" s="72" t="str">
        <f>IF(NISBAHPBT="","",PB!KA402)</f>
        <v/>
      </c>
      <c r="J402" s="72" t="str">
        <f>IF(NISBAHPBA="","",PB!KB402)</f>
        <v/>
      </c>
      <c r="K402" s="25" t="str">
        <f t="shared" si="60"/>
        <v/>
      </c>
      <c r="L402" s="151" t="str">
        <f t="shared" si="61"/>
        <v/>
      </c>
      <c r="M402" s="154"/>
      <c r="N402" s="155"/>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0" t="str">
        <f>IF(PB!F403="","",PB!F403)</f>
        <v/>
      </c>
      <c r="I403" s="72" t="str">
        <f>IF(NISBAHPBT="","",PB!KA403)</f>
        <v/>
      </c>
      <c r="J403" s="72" t="str">
        <f>IF(NISBAHPBA="","",PB!KB403)</f>
        <v/>
      </c>
      <c r="K403" s="25" t="str">
        <f t="shared" si="60"/>
        <v/>
      </c>
      <c r="L403" s="151" t="str">
        <f t="shared" si="61"/>
        <v/>
      </c>
      <c r="M403" s="154"/>
      <c r="N403" s="155"/>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0" t="str">
        <f>IF(PB!F404="","",PB!F404)</f>
        <v/>
      </c>
      <c r="I404" s="72" t="str">
        <f>IF(NISBAHPBT="","",PB!KA404)</f>
        <v/>
      </c>
      <c r="J404" s="72" t="str">
        <f>IF(NISBAHPBA="","",PB!KB404)</f>
        <v/>
      </c>
      <c r="K404" s="25" t="str">
        <f t="shared" si="60"/>
        <v/>
      </c>
      <c r="L404" s="151" t="str">
        <f t="shared" si="61"/>
        <v/>
      </c>
      <c r="M404" s="154"/>
      <c r="N404" s="155"/>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0" t="str">
        <f>IF(PB!F405="","",PB!F405)</f>
        <v/>
      </c>
      <c r="I405" s="72" t="str">
        <f>IF(NISBAHPBT="","",PB!KA405)</f>
        <v/>
      </c>
      <c r="J405" s="72" t="str">
        <f>IF(NISBAHPBA="","",PB!KB405)</f>
        <v/>
      </c>
      <c r="K405" s="25" t="str">
        <f t="shared" si="60"/>
        <v/>
      </c>
      <c r="L405" s="151" t="str">
        <f t="shared" si="61"/>
        <v/>
      </c>
      <c r="M405" s="154"/>
      <c r="N405" s="155"/>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0" t="str">
        <f>IF(PB!F406="","",PB!F406)</f>
        <v/>
      </c>
      <c r="I406" s="72" t="str">
        <f>IF(NISBAHPBT="","",PB!KA406)</f>
        <v/>
      </c>
      <c r="J406" s="72" t="str">
        <f>IF(NISBAHPBA="","",PB!KB406)</f>
        <v/>
      </c>
      <c r="K406" s="25" t="str">
        <f t="shared" si="60"/>
        <v/>
      </c>
      <c r="L406" s="151" t="str">
        <f t="shared" si="61"/>
        <v/>
      </c>
      <c r="M406" s="154"/>
      <c r="N406" s="155"/>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0" t="str">
        <f>IF(PB!F407="","",PB!F407)</f>
        <v/>
      </c>
      <c r="I407" s="72" t="str">
        <f>IF(NISBAHPBT="","",PB!KA407)</f>
        <v/>
      </c>
      <c r="J407" s="72" t="str">
        <f>IF(NISBAHPBA="","",PB!KB407)</f>
        <v/>
      </c>
      <c r="K407" s="25" t="str">
        <f t="shared" si="60"/>
        <v/>
      </c>
      <c r="L407" s="151" t="str">
        <f t="shared" si="61"/>
        <v/>
      </c>
      <c r="M407" s="154"/>
      <c r="N407" s="155"/>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0" t="str">
        <f>IF(PB!F408="","",PB!F408)</f>
        <v/>
      </c>
      <c r="I408" s="72" t="str">
        <f>IF(NISBAHPBT="","",PB!KA408)</f>
        <v/>
      </c>
      <c r="J408" s="72" t="str">
        <f>IF(NISBAHPBA="","",PB!KB408)</f>
        <v/>
      </c>
      <c r="K408" s="25" t="str">
        <f t="shared" si="60"/>
        <v/>
      </c>
      <c r="L408" s="151" t="str">
        <f t="shared" si="61"/>
        <v/>
      </c>
      <c r="M408" s="154"/>
      <c r="N408" s="155"/>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0" t="str">
        <f>IF(PB!F409="","",PB!F409)</f>
        <v/>
      </c>
      <c r="I409" s="72" t="str">
        <f>IF(NISBAHPBT="","",PB!KA409)</f>
        <v/>
      </c>
      <c r="J409" s="72" t="str">
        <f>IF(NISBAHPBA="","",PB!KB409)</f>
        <v/>
      </c>
      <c r="K409" s="25" t="str">
        <f t="shared" si="60"/>
        <v/>
      </c>
      <c r="L409" s="151" t="str">
        <f t="shared" si="61"/>
        <v/>
      </c>
      <c r="M409" s="154"/>
      <c r="N409" s="155"/>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0" t="str">
        <f>IF(PB!F410="","",PB!F410)</f>
        <v/>
      </c>
      <c r="I410" s="72" t="str">
        <f>IF(NISBAHPBT="","",PB!KA410)</f>
        <v/>
      </c>
      <c r="J410" s="72" t="str">
        <f>IF(NISBAHPBA="","",PB!KB410)</f>
        <v/>
      </c>
      <c r="K410" s="25" t="str">
        <f t="shared" si="60"/>
        <v/>
      </c>
      <c r="L410" s="151" t="str">
        <f t="shared" si="61"/>
        <v/>
      </c>
      <c r="M410" s="154"/>
      <c r="N410" s="155"/>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0" t="str">
        <f>IF(PB!F411="","",PB!F411)</f>
        <v/>
      </c>
      <c r="I411" s="72" t="str">
        <f>IF(NISBAHPBT="","",PB!KA411)</f>
        <v/>
      </c>
      <c r="J411" s="72" t="str">
        <f>IF(NISBAHPBA="","",PB!KB411)</f>
        <v/>
      </c>
      <c r="K411" s="25" t="str">
        <f t="shared" si="60"/>
        <v/>
      </c>
      <c r="L411" s="151" t="str">
        <f t="shared" si="61"/>
        <v/>
      </c>
      <c r="M411" s="154"/>
      <c r="N411" s="155"/>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0" t="str">
        <f>IF(PB!F412="","",PB!F412)</f>
        <v/>
      </c>
      <c r="I412" s="72" t="str">
        <f>IF(NISBAHPBT="","",PB!KA412)</f>
        <v/>
      </c>
      <c r="J412" s="72" t="str">
        <f>IF(NISBAHPBA="","",PB!KB412)</f>
        <v/>
      </c>
      <c r="K412" s="25" t="str">
        <f t="shared" si="60"/>
        <v/>
      </c>
      <c r="L412" s="151" t="str">
        <f t="shared" si="61"/>
        <v/>
      </c>
      <c r="M412" s="154"/>
      <c r="N412" s="155"/>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0" t="str">
        <f>IF(PB!F413="","",PB!F413)</f>
        <v/>
      </c>
      <c r="I413" s="72" t="str">
        <f>IF(NISBAHPBT="","",PB!KA413)</f>
        <v/>
      </c>
      <c r="J413" s="72" t="str">
        <f>IF(NISBAHPBA="","",PB!KB413)</f>
        <v/>
      </c>
      <c r="K413" s="25" t="str">
        <f t="shared" si="60"/>
        <v/>
      </c>
      <c r="L413" s="151" t="str">
        <f t="shared" si="61"/>
        <v/>
      </c>
      <c r="M413" s="154"/>
      <c r="N413" s="155"/>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0" t="str">
        <f>IF(PB!F414="","",PB!F414)</f>
        <v/>
      </c>
      <c r="I414" s="72" t="str">
        <f>IF(NISBAHPBT="","",PB!KA414)</f>
        <v/>
      </c>
      <c r="J414" s="72" t="str">
        <f>IF(NISBAHPBA="","",PB!KB414)</f>
        <v/>
      </c>
      <c r="K414" s="25" t="str">
        <f t="shared" si="60"/>
        <v/>
      </c>
      <c r="L414" s="151" t="str">
        <f t="shared" si="61"/>
        <v/>
      </c>
      <c r="M414" s="154"/>
      <c r="N414" s="155"/>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0" t="str">
        <f>IF(PB!F415="","",PB!F415)</f>
        <v/>
      </c>
      <c r="I415" s="72" t="str">
        <f>IF(NISBAHPBT="","",PB!KA415)</f>
        <v/>
      </c>
      <c r="J415" s="72" t="str">
        <f>IF(NISBAHPBA="","",PB!KB415)</f>
        <v/>
      </c>
      <c r="K415" s="25" t="str">
        <f t="shared" si="60"/>
        <v/>
      </c>
      <c r="L415" s="151" t="str">
        <f t="shared" si="61"/>
        <v/>
      </c>
      <c r="M415" s="154"/>
      <c r="N415" s="155"/>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0" t="str">
        <f>IF(PB!F416="","",PB!F416)</f>
        <v/>
      </c>
      <c r="I416" s="72" t="str">
        <f>IF(NISBAHPBT="","",PB!KA416)</f>
        <v/>
      </c>
      <c r="J416" s="72" t="str">
        <f>IF(NISBAHPBA="","",PB!KB416)</f>
        <v/>
      </c>
      <c r="K416" s="25" t="str">
        <f t="shared" si="60"/>
        <v/>
      </c>
      <c r="L416" s="151" t="str">
        <f t="shared" si="61"/>
        <v/>
      </c>
      <c r="M416" s="154"/>
      <c r="N416" s="155"/>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0" t="str">
        <f>IF(PB!F417="","",PB!F417)</f>
        <v/>
      </c>
      <c r="I417" s="72" t="str">
        <f>IF(NISBAHPBT="","",PB!KA417)</f>
        <v/>
      </c>
      <c r="J417" s="72" t="str">
        <f>IF(NISBAHPBA="","",PB!KB417)</f>
        <v/>
      </c>
      <c r="K417" s="25" t="str">
        <f t="shared" si="60"/>
        <v/>
      </c>
      <c r="L417" s="151" t="str">
        <f t="shared" si="61"/>
        <v/>
      </c>
      <c r="M417" s="154"/>
      <c r="N417" s="155"/>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0" t="str">
        <f>IF(PB!F418="","",PB!F418)</f>
        <v/>
      </c>
      <c r="I418" s="72" t="str">
        <f>IF(NISBAHPBT="","",PB!KA418)</f>
        <v/>
      </c>
      <c r="J418" s="72" t="str">
        <f>IF(NISBAHPBA="","",PB!KB418)</f>
        <v/>
      </c>
      <c r="K418" s="25" t="str">
        <f t="shared" si="60"/>
        <v/>
      </c>
      <c r="L418" s="151" t="str">
        <f t="shared" si="61"/>
        <v/>
      </c>
      <c r="M418" s="154"/>
      <c r="N418" s="155"/>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0" t="str">
        <f>IF(PB!F419="","",PB!F419)</f>
        <v/>
      </c>
      <c r="I419" s="72" t="str">
        <f>IF(NISBAHPBT="","",PB!KA419)</f>
        <v/>
      </c>
      <c r="J419" s="72" t="str">
        <f>IF(NISBAHPBA="","",PB!KB419)</f>
        <v/>
      </c>
      <c r="K419" s="25" t="str">
        <f t="shared" si="60"/>
        <v/>
      </c>
      <c r="L419" s="151" t="str">
        <f t="shared" si="61"/>
        <v/>
      </c>
      <c r="M419" s="154"/>
      <c r="N419" s="155"/>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0" t="str">
        <f>IF(PB!F420="","",PB!F420)</f>
        <v/>
      </c>
      <c r="I420" s="72" t="str">
        <f>IF(NISBAHPBT="","",PB!KA420)</f>
        <v/>
      </c>
      <c r="J420" s="72" t="str">
        <f>IF(NISBAHPBA="","",PB!KB420)</f>
        <v/>
      </c>
      <c r="K420" s="25" t="str">
        <f t="shared" si="60"/>
        <v/>
      </c>
      <c r="L420" s="151" t="str">
        <f t="shared" si="61"/>
        <v/>
      </c>
      <c r="M420" s="154"/>
      <c r="N420" s="155"/>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0" t="str">
        <f>IF(PB!F421="","",PB!F421)</f>
        <v/>
      </c>
      <c r="I421" s="72" t="str">
        <f>IF(NISBAHPBT="","",PB!KA421)</f>
        <v/>
      </c>
      <c r="J421" s="72" t="str">
        <f>IF(NISBAHPBA="","",PB!KB421)</f>
        <v/>
      </c>
      <c r="K421" s="25" t="str">
        <f t="shared" si="60"/>
        <v/>
      </c>
      <c r="L421" s="151" t="str">
        <f t="shared" si="61"/>
        <v/>
      </c>
      <c r="M421" s="154"/>
      <c r="N421" s="155"/>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0" t="str">
        <f>IF(PB!F422="","",PB!F422)</f>
        <v/>
      </c>
      <c r="I422" s="72" t="str">
        <f>IF(NISBAHPBT="","",PB!KA422)</f>
        <v/>
      </c>
      <c r="J422" s="72" t="str">
        <f>IF(NISBAHPBA="","",PB!KB422)</f>
        <v/>
      </c>
      <c r="K422" s="25" t="str">
        <f t="shared" si="60"/>
        <v/>
      </c>
      <c r="L422" s="151" t="str">
        <f t="shared" si="61"/>
        <v/>
      </c>
      <c r="M422" s="154"/>
      <c r="N422" s="155"/>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0" t="str">
        <f>IF(PB!F423="","",PB!F423)</f>
        <v/>
      </c>
      <c r="I423" s="72" t="str">
        <f>IF(NISBAHPBT="","",PB!KA423)</f>
        <v/>
      </c>
      <c r="J423" s="72" t="str">
        <f>IF(NISBAHPBA="","",PB!KB423)</f>
        <v/>
      </c>
      <c r="K423" s="25" t="str">
        <f t="shared" si="60"/>
        <v/>
      </c>
      <c r="L423" s="151" t="str">
        <f t="shared" si="61"/>
        <v/>
      </c>
      <c r="M423" s="154"/>
      <c r="N423" s="155"/>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0" t="str">
        <f>IF(PB!F424="","",PB!F424)</f>
        <v/>
      </c>
      <c r="I424" s="72" t="str">
        <f>IF(NISBAHPBT="","",PB!KA424)</f>
        <v/>
      </c>
      <c r="J424" s="72" t="str">
        <f>IF(NISBAHPBA="","",PB!KB424)</f>
        <v/>
      </c>
      <c r="K424" s="25" t="str">
        <f t="shared" si="60"/>
        <v/>
      </c>
      <c r="L424" s="151" t="str">
        <f t="shared" si="61"/>
        <v/>
      </c>
      <c r="M424" s="154"/>
      <c r="N424" s="155"/>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0" t="str">
        <f>IF(PB!F425="","",PB!F425)</f>
        <v/>
      </c>
      <c r="I425" s="72" t="str">
        <f>IF(NISBAHPBT="","",PB!KA425)</f>
        <v/>
      </c>
      <c r="J425" s="72" t="str">
        <f>IF(NISBAHPBA="","",PB!KB425)</f>
        <v/>
      </c>
      <c r="K425" s="25" t="str">
        <f t="shared" si="60"/>
        <v/>
      </c>
      <c r="L425" s="151" t="str">
        <f t="shared" si="61"/>
        <v/>
      </c>
      <c r="M425" s="154"/>
      <c r="N425" s="155"/>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0" t="str">
        <f>IF(PB!F426="","",PB!F426)</f>
        <v/>
      </c>
      <c r="I426" s="72" t="str">
        <f>IF(NISBAHPBT="","",PB!KA426)</f>
        <v/>
      </c>
      <c r="J426" s="72" t="str">
        <f>IF(NISBAHPBA="","",PB!KB426)</f>
        <v/>
      </c>
      <c r="K426" s="25" t="str">
        <f t="shared" si="60"/>
        <v/>
      </c>
      <c r="L426" s="151" t="str">
        <f t="shared" si="61"/>
        <v/>
      </c>
      <c r="M426" s="154"/>
      <c r="N426" s="155"/>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0" t="str">
        <f>IF(PB!F427="","",PB!F427)</f>
        <v/>
      </c>
      <c r="I427" s="72" t="str">
        <f>IF(NISBAHPBT="","",PB!KA427)</f>
        <v/>
      </c>
      <c r="J427" s="72" t="str">
        <f>IF(NISBAHPBA="","",PB!KB427)</f>
        <v/>
      </c>
      <c r="K427" s="25" t="str">
        <f t="shared" si="60"/>
        <v/>
      </c>
      <c r="L427" s="151" t="str">
        <f t="shared" si="61"/>
        <v/>
      </c>
      <c r="M427" s="154"/>
      <c r="N427" s="155"/>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0" t="str">
        <f>IF(PB!F428="","",PB!F428)</f>
        <v/>
      </c>
      <c r="I428" s="72" t="str">
        <f>IF(NISBAHPBT="","",PB!KA428)</f>
        <v/>
      </c>
      <c r="J428" s="72" t="str">
        <f>IF(NISBAHPBA="","",PB!KB428)</f>
        <v/>
      </c>
      <c r="K428" s="25" t="str">
        <f t="shared" si="60"/>
        <v/>
      </c>
      <c r="L428" s="151" t="str">
        <f t="shared" si="61"/>
        <v/>
      </c>
      <c r="M428" s="154"/>
      <c r="N428" s="155"/>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0" t="str">
        <f>IF(PB!F429="","",PB!F429)</f>
        <v/>
      </c>
      <c r="I429" s="72" t="str">
        <f>IF(NISBAHPBT="","",PB!KA429)</f>
        <v/>
      </c>
      <c r="J429" s="72" t="str">
        <f>IF(NISBAHPBA="","",PB!KB429)</f>
        <v/>
      </c>
      <c r="K429" s="25" t="str">
        <f t="shared" si="60"/>
        <v/>
      </c>
      <c r="L429" s="151" t="str">
        <f t="shared" si="61"/>
        <v/>
      </c>
      <c r="M429" s="154"/>
      <c r="N429" s="155"/>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0" t="str">
        <f>IF(PB!F430="","",PB!F430)</f>
        <v/>
      </c>
      <c r="I430" s="72" t="str">
        <f>IF(NISBAHPBT="","",PB!KA430)</f>
        <v/>
      </c>
      <c r="J430" s="72" t="str">
        <f>IF(NISBAHPBA="","",PB!KB430)</f>
        <v/>
      </c>
      <c r="K430" s="25" t="str">
        <f t="shared" si="60"/>
        <v/>
      </c>
      <c r="L430" s="151" t="str">
        <f t="shared" si="61"/>
        <v/>
      </c>
      <c r="M430" s="154"/>
      <c r="N430" s="155"/>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0" t="str">
        <f>IF(PB!F431="","",PB!F431)</f>
        <v/>
      </c>
      <c r="I431" s="72" t="str">
        <f>IF(NISBAHPBT="","",PB!KA431)</f>
        <v/>
      </c>
      <c r="J431" s="72" t="str">
        <f>IF(NISBAHPBA="","",PB!KB431)</f>
        <v/>
      </c>
      <c r="K431" s="25" t="str">
        <f t="shared" si="60"/>
        <v/>
      </c>
      <c r="L431" s="151" t="str">
        <f t="shared" si="61"/>
        <v/>
      </c>
      <c r="M431" s="154"/>
      <c r="N431" s="155"/>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0" t="str">
        <f>IF(PB!F432="","",PB!F432)</f>
        <v/>
      </c>
      <c r="I432" s="72" t="str">
        <f>IF(NISBAHPBT="","",PB!KA432)</f>
        <v/>
      </c>
      <c r="J432" s="72" t="str">
        <f>IF(NISBAHPBA="","",PB!KB432)</f>
        <v/>
      </c>
      <c r="K432" s="25" t="str">
        <f t="shared" si="60"/>
        <v/>
      </c>
      <c r="L432" s="151" t="str">
        <f t="shared" si="61"/>
        <v/>
      </c>
      <c r="M432" s="154"/>
      <c r="N432" s="155"/>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0" t="str">
        <f>IF(PB!F433="","",PB!F433)</f>
        <v/>
      </c>
      <c r="I433" s="72" t="str">
        <f>IF(NISBAHPBT="","",PB!KA433)</f>
        <v/>
      </c>
      <c r="J433" s="72" t="str">
        <f>IF(NISBAHPBA="","",PB!KB433)</f>
        <v/>
      </c>
      <c r="K433" s="25" t="str">
        <f t="shared" si="60"/>
        <v/>
      </c>
      <c r="L433" s="151" t="str">
        <f t="shared" si="61"/>
        <v/>
      </c>
      <c r="M433" s="154"/>
      <c r="N433" s="155"/>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0" t="str">
        <f>IF(PB!F434="","",PB!F434)</f>
        <v/>
      </c>
      <c r="I434" s="72" t="str">
        <f>IF(NISBAHPBT="","",PB!KA434)</f>
        <v/>
      </c>
      <c r="J434" s="72" t="str">
        <f>IF(NISBAHPBA="","",PB!KB434)</f>
        <v/>
      </c>
      <c r="K434" s="25" t="str">
        <f t="shared" si="60"/>
        <v/>
      </c>
      <c r="L434" s="151" t="str">
        <f t="shared" si="61"/>
        <v/>
      </c>
      <c r="M434" s="154"/>
      <c r="N434" s="155"/>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0" t="str">
        <f>IF(PB!F435="","",PB!F435)</f>
        <v/>
      </c>
      <c r="I435" s="72" t="str">
        <f>IF(NISBAHPBT="","",PB!KA435)</f>
        <v/>
      </c>
      <c r="J435" s="72" t="str">
        <f>IF(NISBAHPBA="","",PB!KB435)</f>
        <v/>
      </c>
      <c r="K435" s="25" t="str">
        <f t="shared" si="60"/>
        <v/>
      </c>
      <c r="L435" s="151" t="str">
        <f t="shared" si="61"/>
        <v/>
      </c>
      <c r="M435" s="154"/>
      <c r="N435" s="155"/>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0" t="str">
        <f>IF(PB!F436="","",PB!F436)</f>
        <v/>
      </c>
      <c r="I436" s="72" t="str">
        <f>IF(NISBAHPBT="","",PB!KA436)</f>
        <v/>
      </c>
      <c r="J436" s="72" t="str">
        <f>IF(NISBAHPBA="","",PB!KB436)</f>
        <v/>
      </c>
      <c r="K436" s="25" t="str">
        <f t="shared" si="60"/>
        <v/>
      </c>
      <c r="L436" s="151" t="str">
        <f t="shared" si="61"/>
        <v/>
      </c>
      <c r="M436" s="154"/>
      <c r="N436" s="155"/>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0" t="str">
        <f>IF(PB!F437="","",PB!F437)</f>
        <v/>
      </c>
      <c r="I437" s="72" t="str">
        <f>IF(NISBAHPBT="","",PB!KA437)</f>
        <v/>
      </c>
      <c r="J437" s="72" t="str">
        <f>IF(NISBAHPBA="","",PB!KB437)</f>
        <v/>
      </c>
      <c r="K437" s="25" t="str">
        <f t="shared" si="60"/>
        <v/>
      </c>
      <c r="L437" s="151" t="str">
        <f t="shared" si="61"/>
        <v/>
      </c>
      <c r="M437" s="154"/>
      <c r="N437" s="155"/>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0" t="str">
        <f>IF(PB!F438="","",PB!F438)</f>
        <v/>
      </c>
      <c r="I438" s="72" t="str">
        <f>IF(NISBAHPBT="","",PB!KA438)</f>
        <v/>
      </c>
      <c r="J438" s="72" t="str">
        <f>IF(NISBAHPBA="","",PB!KB438)</f>
        <v/>
      </c>
      <c r="K438" s="25" t="str">
        <f t="shared" si="60"/>
        <v/>
      </c>
      <c r="L438" s="151" t="str">
        <f t="shared" si="61"/>
        <v/>
      </c>
      <c r="M438" s="154"/>
      <c r="N438" s="155"/>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0" t="str">
        <f>IF(PB!F439="","",PB!F439)</f>
        <v/>
      </c>
      <c r="I439" s="72" t="str">
        <f>IF(NISBAHPBT="","",PB!KA439)</f>
        <v/>
      </c>
      <c r="J439" s="72" t="str">
        <f>IF(NISBAHPBA="","",PB!KB439)</f>
        <v/>
      </c>
      <c r="K439" s="25" t="str">
        <f t="shared" si="60"/>
        <v/>
      </c>
      <c r="L439" s="151" t="str">
        <f t="shared" si="61"/>
        <v/>
      </c>
      <c r="M439" s="154"/>
      <c r="N439" s="155"/>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0" t="str">
        <f>IF(PB!F440="","",PB!F440)</f>
        <v/>
      </c>
      <c r="I440" s="72" t="str">
        <f>IF(NISBAHPBT="","",PB!KA440)</f>
        <v/>
      </c>
      <c r="J440" s="72" t="str">
        <f>IF(NISBAHPBA="","",PB!KB440)</f>
        <v/>
      </c>
      <c r="K440" s="25" t="str">
        <f t="shared" si="60"/>
        <v/>
      </c>
      <c r="L440" s="151" t="str">
        <f t="shared" si="61"/>
        <v/>
      </c>
      <c r="M440" s="154"/>
      <c r="N440" s="155"/>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0" t="str">
        <f>IF(PB!F441="","",PB!F441)</f>
        <v/>
      </c>
      <c r="I441" s="72" t="str">
        <f>IF(NISBAHPBT="","",PB!KA441)</f>
        <v/>
      </c>
      <c r="J441" s="72" t="str">
        <f>IF(NISBAHPBA="","",PB!KB441)</f>
        <v/>
      </c>
      <c r="K441" s="25" t="str">
        <f t="shared" si="60"/>
        <v/>
      </c>
      <c r="L441" s="151" t="str">
        <f t="shared" si="61"/>
        <v/>
      </c>
      <c r="M441" s="154"/>
      <c r="N441" s="155"/>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0" t="str">
        <f>IF(PB!F442="","",PB!F442)</f>
        <v/>
      </c>
      <c r="I442" s="72" t="str">
        <f>IF(NISBAHPBT="","",PB!KA442)</f>
        <v/>
      </c>
      <c r="J442" s="72" t="str">
        <f>IF(NISBAHPBA="","",PB!KB442)</f>
        <v/>
      </c>
      <c r="K442" s="25" t="str">
        <f t="shared" si="60"/>
        <v/>
      </c>
      <c r="L442" s="151" t="str">
        <f t="shared" si="61"/>
        <v/>
      </c>
      <c r="M442" s="154"/>
      <c r="N442" s="155"/>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0" t="str">
        <f>IF(PB!F443="","",PB!F443)</f>
        <v/>
      </c>
      <c r="I443" s="72" t="str">
        <f>IF(NISBAHPBT="","",PB!KA443)</f>
        <v/>
      </c>
      <c r="J443" s="72" t="str">
        <f>IF(NISBAHPBA="","",PB!KB443)</f>
        <v/>
      </c>
      <c r="K443" s="25" t="str">
        <f t="shared" si="60"/>
        <v/>
      </c>
      <c r="L443" s="151" t="str">
        <f t="shared" si="61"/>
        <v/>
      </c>
      <c r="M443" s="154"/>
      <c r="N443" s="155"/>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0" t="str">
        <f>IF(PB!F444="","",PB!F444)</f>
        <v/>
      </c>
      <c r="I444" s="72" t="str">
        <f>IF(NISBAHPBT="","",PB!KA444)</f>
        <v/>
      </c>
      <c r="J444" s="72" t="str">
        <f>IF(NISBAHPBA="","",PB!KB444)</f>
        <v/>
      </c>
      <c r="K444" s="25" t="str">
        <f t="shared" si="60"/>
        <v/>
      </c>
      <c r="L444" s="151" t="str">
        <f t="shared" si="61"/>
        <v/>
      </c>
      <c r="M444" s="154"/>
      <c r="N444" s="155"/>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0" t="str">
        <f>IF(PB!F445="","",PB!F445)</f>
        <v/>
      </c>
      <c r="I445" s="72" t="str">
        <f>IF(NISBAHPBT="","",PB!KA445)</f>
        <v/>
      </c>
      <c r="J445" s="72" t="str">
        <f>IF(NISBAHPBA="","",PB!KB445)</f>
        <v/>
      </c>
      <c r="K445" s="25" t="str">
        <f t="shared" si="60"/>
        <v/>
      </c>
      <c r="L445" s="151" t="str">
        <f t="shared" si="61"/>
        <v/>
      </c>
      <c r="M445" s="154"/>
      <c r="N445" s="155"/>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0" t="str">
        <f>IF(PB!F446="","",PB!F446)</f>
        <v/>
      </c>
      <c r="I446" s="72" t="str">
        <f>IF(NISBAHPBT="","",PB!KA446)</f>
        <v/>
      </c>
      <c r="J446" s="72" t="str">
        <f>IF(NISBAHPBA="","",PB!KB446)</f>
        <v/>
      </c>
      <c r="K446" s="25" t="str">
        <f t="shared" si="60"/>
        <v/>
      </c>
      <c r="L446" s="151" t="str">
        <f t="shared" si="61"/>
        <v/>
      </c>
      <c r="M446" s="154"/>
      <c r="N446" s="155"/>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0" t="str">
        <f>IF(PB!F447="","",PB!F447)</f>
        <v/>
      </c>
      <c r="I447" s="72" t="str">
        <f>IF(NISBAHPBT="","",PB!KA447)</f>
        <v/>
      </c>
      <c r="J447" s="72" t="str">
        <f>IF(NISBAHPBA="","",PB!KB447)</f>
        <v/>
      </c>
      <c r="K447" s="25" t="str">
        <f t="shared" si="60"/>
        <v/>
      </c>
      <c r="L447" s="151" t="str">
        <f t="shared" si="61"/>
        <v/>
      </c>
      <c r="M447" s="154"/>
      <c r="N447" s="155"/>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0" t="str">
        <f>IF(PB!F448="","",PB!F448)</f>
        <v/>
      </c>
      <c r="I448" s="72" t="str">
        <f>IF(NISBAHPBT="","",PB!KA448)</f>
        <v/>
      </c>
      <c r="J448" s="72" t="str">
        <f>IF(NISBAHPBA="","",PB!KB448)</f>
        <v/>
      </c>
      <c r="K448" s="25" t="str">
        <f t="shared" si="60"/>
        <v/>
      </c>
      <c r="L448" s="151" t="str">
        <f t="shared" si="61"/>
        <v/>
      </c>
      <c r="M448" s="154"/>
      <c r="N448" s="155"/>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0" t="str">
        <f>IF(PB!F449="","",PB!F449)</f>
        <v/>
      </c>
      <c r="I449" s="72" t="str">
        <f>IF(NISBAHPBT="","",PB!KA449)</f>
        <v/>
      </c>
      <c r="J449" s="72" t="str">
        <f>IF(NISBAHPBA="","",PB!KB449)</f>
        <v/>
      </c>
      <c r="K449" s="25" t="str">
        <f t="shared" si="60"/>
        <v/>
      </c>
      <c r="L449" s="151" t="str">
        <f t="shared" si="61"/>
        <v/>
      </c>
      <c r="M449" s="154"/>
      <c r="N449" s="155"/>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0" t="str">
        <f>IF(PB!F450="","",PB!F450)</f>
        <v/>
      </c>
      <c r="I450" s="72" t="str">
        <f>IF(NISBAHPBT="","",PB!KA450)</f>
        <v/>
      </c>
      <c r="J450" s="72" t="str">
        <f>IF(NISBAHPBA="","",PB!KB450)</f>
        <v/>
      </c>
      <c r="K450" s="25" t="str">
        <f t="shared" si="60"/>
        <v/>
      </c>
      <c r="L450" s="151" t="str">
        <f t="shared" si="61"/>
        <v/>
      </c>
      <c r="M450" s="154"/>
      <c r="N450" s="155"/>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0" t="str">
        <f>IF(PB!F451="","",PB!F451)</f>
        <v/>
      </c>
      <c r="I451" s="72" t="str">
        <f>IF(NISBAHPBT="","",PB!KA451)</f>
        <v/>
      </c>
      <c r="J451" s="72" t="str">
        <f>IF(NISBAHPBA="","",PB!KB451)</f>
        <v/>
      </c>
      <c r="K451" s="25" t="str">
        <f t="shared" si="60"/>
        <v/>
      </c>
      <c r="L451" s="151" t="str">
        <f t="shared" si="61"/>
        <v/>
      </c>
      <c r="M451" s="154"/>
      <c r="N451" s="155"/>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0" t="str">
        <f>IF(PB!F452="","",PB!F452)</f>
        <v/>
      </c>
      <c r="I452" s="72" t="str">
        <f>IF(NISBAHPBT="","",PB!KA452)</f>
        <v/>
      </c>
      <c r="J452" s="72" t="str">
        <f>IF(NISBAHPBA="","",PB!KB452)</f>
        <v/>
      </c>
      <c r="K452" s="25" t="str">
        <f t="shared" si="60"/>
        <v/>
      </c>
      <c r="L452" s="151" t="str">
        <f t="shared" si="61"/>
        <v/>
      </c>
      <c r="M452" s="154"/>
      <c r="N452" s="155"/>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0" t="str">
        <f>IF(PB!F453="","",PB!F453)</f>
        <v/>
      </c>
      <c r="I453" s="72" t="str">
        <f>IF(NISBAHPBT="","",PB!KA453)</f>
        <v/>
      </c>
      <c r="J453" s="72" t="str">
        <f>IF(NISBAHPBA="","",PB!KB453)</f>
        <v/>
      </c>
      <c r="K453" s="25" t="str">
        <f t="shared" si="60"/>
        <v/>
      </c>
      <c r="L453" s="151" t="str">
        <f t="shared" si="61"/>
        <v/>
      </c>
      <c r="M453" s="154"/>
      <c r="N453" s="155"/>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0" t="str">
        <f>IF(PB!F454="","",PB!F454)</f>
        <v/>
      </c>
      <c r="I454" s="72" t="str">
        <f>IF(NISBAHPBT="","",PB!KA454)</f>
        <v/>
      </c>
      <c r="J454" s="72" t="str">
        <f>IF(NISBAHPBA="","",PB!KB454)</f>
        <v/>
      </c>
      <c r="K454" s="25" t="str">
        <f t="shared" si="60"/>
        <v/>
      </c>
      <c r="L454" s="151" t="str">
        <f t="shared" si="61"/>
        <v/>
      </c>
      <c r="M454" s="154"/>
      <c r="N454" s="155"/>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0" t="str">
        <f>IF(PB!F455="","",PB!F455)</f>
        <v/>
      </c>
      <c r="I455" s="72" t="str">
        <f>IF(NISBAHPBT="","",PB!KA455)</f>
        <v/>
      </c>
      <c r="J455" s="72" t="str">
        <f>IF(NISBAHPBA="","",PB!KB455)</f>
        <v/>
      </c>
      <c r="K455" s="25" t="str">
        <f t="shared" si="60"/>
        <v/>
      </c>
      <c r="L455" s="151" t="str">
        <f t="shared" si="61"/>
        <v/>
      </c>
      <c r="M455" s="154"/>
      <c r="N455" s="155"/>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0" t="str">
        <f>IF(PB!F456="","",PB!F456)</f>
        <v/>
      </c>
      <c r="I456" s="72" t="str">
        <f>IF(NISBAHPBT="","",PB!KA456)</f>
        <v/>
      </c>
      <c r="J456" s="72" t="str">
        <f>IF(NISBAHPBA="","",PB!KB456)</f>
        <v/>
      </c>
      <c r="K456" s="25" t="str">
        <f t="shared" si="60"/>
        <v/>
      </c>
      <c r="L456" s="151" t="str">
        <f t="shared" si="61"/>
        <v/>
      </c>
      <c r="M456" s="154"/>
      <c r="N456" s="155"/>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0" t="str">
        <f>IF(PB!F457="","",PB!F457)</f>
        <v/>
      </c>
      <c r="I457" s="72" t="str">
        <f>IF(NISBAHPBT="","",PB!KA457)</f>
        <v/>
      </c>
      <c r="J457" s="72" t="str">
        <f>IF(NISBAHPBA="","",PB!KB457)</f>
        <v/>
      </c>
      <c r="K457" s="25" t="str">
        <f t="shared" ref="K457:K507" si="69">IF(I457="","",I457*100/NISBAHPBT)</f>
        <v/>
      </c>
      <c r="L457" s="151" t="str">
        <f t="shared" ref="L457:L507" si="70">IF(J457="","",J457*100/NISBAHPBA)</f>
        <v/>
      </c>
      <c r="M457" s="154"/>
      <c r="N457" s="155"/>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0" t="str">
        <f>IF(PB!F458="","",PB!F458)</f>
        <v/>
      </c>
      <c r="I458" s="72" t="str">
        <f>IF(NISBAHPBT="","",PB!KA458)</f>
        <v/>
      </c>
      <c r="J458" s="72" t="str">
        <f>IF(NISBAHPBA="","",PB!KB458)</f>
        <v/>
      </c>
      <c r="K458" s="25" t="str">
        <f t="shared" si="69"/>
        <v/>
      </c>
      <c r="L458" s="151" t="str">
        <f t="shared" si="70"/>
        <v/>
      </c>
      <c r="M458" s="154"/>
      <c r="N458" s="155"/>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0" t="str">
        <f>IF(PB!F459="","",PB!F459)</f>
        <v/>
      </c>
      <c r="I459" s="72" t="str">
        <f>IF(NISBAHPBT="","",PB!KA459)</f>
        <v/>
      </c>
      <c r="J459" s="72" t="str">
        <f>IF(NISBAHPBA="","",PB!KB459)</f>
        <v/>
      </c>
      <c r="K459" s="25" t="str">
        <f t="shared" si="69"/>
        <v/>
      </c>
      <c r="L459" s="151" t="str">
        <f t="shared" si="70"/>
        <v/>
      </c>
      <c r="M459" s="154"/>
      <c r="N459" s="155"/>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0" t="str">
        <f>IF(PB!F460="","",PB!F460)</f>
        <v/>
      </c>
      <c r="I460" s="72" t="str">
        <f>IF(NISBAHPBT="","",PB!KA460)</f>
        <v/>
      </c>
      <c r="J460" s="72" t="str">
        <f>IF(NISBAHPBA="","",PB!KB460)</f>
        <v/>
      </c>
      <c r="K460" s="25" t="str">
        <f t="shared" si="69"/>
        <v/>
      </c>
      <c r="L460" s="151" t="str">
        <f t="shared" si="70"/>
        <v/>
      </c>
      <c r="M460" s="154"/>
      <c r="N460" s="155"/>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0" t="str">
        <f>IF(PB!F461="","",PB!F461)</f>
        <v/>
      </c>
      <c r="I461" s="72" t="str">
        <f>IF(NISBAHPBT="","",PB!KA461)</f>
        <v/>
      </c>
      <c r="J461" s="72" t="str">
        <f>IF(NISBAHPBA="","",PB!KB461)</f>
        <v/>
      </c>
      <c r="K461" s="25" t="str">
        <f t="shared" si="69"/>
        <v/>
      </c>
      <c r="L461" s="151" t="str">
        <f t="shared" si="70"/>
        <v/>
      </c>
      <c r="M461" s="154"/>
      <c r="N461" s="155"/>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0" t="str">
        <f>IF(PB!F462="","",PB!F462)</f>
        <v/>
      </c>
      <c r="I462" s="72" t="str">
        <f>IF(NISBAHPBT="","",PB!KA462)</f>
        <v/>
      </c>
      <c r="J462" s="72" t="str">
        <f>IF(NISBAHPBA="","",PB!KB462)</f>
        <v/>
      </c>
      <c r="K462" s="25" t="str">
        <f t="shared" si="69"/>
        <v/>
      </c>
      <c r="L462" s="151" t="str">
        <f t="shared" si="70"/>
        <v/>
      </c>
      <c r="M462" s="154"/>
      <c r="N462" s="155"/>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0" t="str">
        <f>IF(PB!F463="","",PB!F463)</f>
        <v/>
      </c>
      <c r="I463" s="72" t="str">
        <f>IF(NISBAHPBT="","",PB!KA463)</f>
        <v/>
      </c>
      <c r="J463" s="72" t="str">
        <f>IF(NISBAHPBA="","",PB!KB463)</f>
        <v/>
      </c>
      <c r="K463" s="25" t="str">
        <f t="shared" si="69"/>
        <v/>
      </c>
      <c r="L463" s="151" t="str">
        <f t="shared" si="70"/>
        <v/>
      </c>
      <c r="M463" s="154"/>
      <c r="N463" s="155"/>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0" t="str">
        <f>IF(PB!F464="","",PB!F464)</f>
        <v/>
      </c>
      <c r="I464" s="72" t="str">
        <f>IF(NISBAHPBT="","",PB!KA464)</f>
        <v/>
      </c>
      <c r="J464" s="72" t="str">
        <f>IF(NISBAHPBA="","",PB!KB464)</f>
        <v/>
      </c>
      <c r="K464" s="25" t="str">
        <f t="shared" si="69"/>
        <v/>
      </c>
      <c r="L464" s="151" t="str">
        <f t="shared" si="70"/>
        <v/>
      </c>
      <c r="M464" s="154"/>
      <c r="N464" s="155"/>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0" t="str">
        <f>IF(PB!F465="","",PB!F465)</f>
        <v/>
      </c>
      <c r="I465" s="72" t="str">
        <f>IF(NISBAHPBT="","",PB!KA465)</f>
        <v/>
      </c>
      <c r="J465" s="72" t="str">
        <f>IF(NISBAHPBA="","",PB!KB465)</f>
        <v/>
      </c>
      <c r="K465" s="25" t="str">
        <f t="shared" si="69"/>
        <v/>
      </c>
      <c r="L465" s="151" t="str">
        <f t="shared" si="70"/>
        <v/>
      </c>
      <c r="M465" s="154"/>
      <c r="N465" s="155"/>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0" t="str">
        <f>IF(PB!F466="","",PB!F466)</f>
        <v/>
      </c>
      <c r="I466" s="72" t="str">
        <f>IF(NISBAHPBT="","",PB!KA466)</f>
        <v/>
      </c>
      <c r="J466" s="72" t="str">
        <f>IF(NISBAHPBA="","",PB!KB466)</f>
        <v/>
      </c>
      <c r="K466" s="25" t="str">
        <f t="shared" si="69"/>
        <v/>
      </c>
      <c r="L466" s="151" t="str">
        <f t="shared" si="70"/>
        <v/>
      </c>
      <c r="M466" s="154"/>
      <c r="N466" s="155"/>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0" t="str">
        <f>IF(PB!F467="","",PB!F467)</f>
        <v/>
      </c>
      <c r="I467" s="72" t="str">
        <f>IF(NISBAHPBT="","",PB!KA467)</f>
        <v/>
      </c>
      <c r="J467" s="72" t="str">
        <f>IF(NISBAHPBA="","",PB!KB467)</f>
        <v/>
      </c>
      <c r="K467" s="25" t="str">
        <f t="shared" si="69"/>
        <v/>
      </c>
      <c r="L467" s="151" t="str">
        <f t="shared" si="70"/>
        <v/>
      </c>
      <c r="M467" s="154"/>
      <c r="N467" s="155"/>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0" t="str">
        <f>IF(PB!F468="","",PB!F468)</f>
        <v/>
      </c>
      <c r="I468" s="72" t="str">
        <f>IF(NISBAHPBT="","",PB!KA468)</f>
        <v/>
      </c>
      <c r="J468" s="72" t="str">
        <f>IF(NISBAHPBA="","",PB!KB468)</f>
        <v/>
      </c>
      <c r="K468" s="25" t="str">
        <f t="shared" si="69"/>
        <v/>
      </c>
      <c r="L468" s="151" t="str">
        <f t="shared" si="70"/>
        <v/>
      </c>
      <c r="M468" s="154"/>
      <c r="N468" s="155"/>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0" t="str">
        <f>IF(PB!F469="","",PB!F469)</f>
        <v/>
      </c>
      <c r="I469" s="72" t="str">
        <f>IF(NISBAHPBT="","",PB!KA469)</f>
        <v/>
      </c>
      <c r="J469" s="72" t="str">
        <f>IF(NISBAHPBA="","",PB!KB469)</f>
        <v/>
      </c>
      <c r="K469" s="25" t="str">
        <f t="shared" si="69"/>
        <v/>
      </c>
      <c r="L469" s="151" t="str">
        <f t="shared" si="70"/>
        <v/>
      </c>
      <c r="M469" s="154"/>
      <c r="N469" s="155"/>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0" t="str">
        <f>IF(PB!F470="","",PB!F470)</f>
        <v/>
      </c>
      <c r="I470" s="72" t="str">
        <f>IF(NISBAHPBT="","",PB!KA470)</f>
        <v/>
      </c>
      <c r="J470" s="72" t="str">
        <f>IF(NISBAHPBA="","",PB!KB470)</f>
        <v/>
      </c>
      <c r="K470" s="25" t="str">
        <f t="shared" si="69"/>
        <v/>
      </c>
      <c r="L470" s="151" t="str">
        <f t="shared" si="70"/>
        <v/>
      </c>
      <c r="M470" s="154"/>
      <c r="N470" s="155"/>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0" t="str">
        <f>IF(PB!F471="","",PB!F471)</f>
        <v/>
      </c>
      <c r="I471" s="72" t="str">
        <f>IF(NISBAHPBT="","",PB!KA471)</f>
        <v/>
      </c>
      <c r="J471" s="72" t="str">
        <f>IF(NISBAHPBA="","",PB!KB471)</f>
        <v/>
      </c>
      <c r="K471" s="25" t="str">
        <f t="shared" si="69"/>
        <v/>
      </c>
      <c r="L471" s="151" t="str">
        <f t="shared" si="70"/>
        <v/>
      </c>
      <c r="M471" s="154"/>
      <c r="N471" s="155"/>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0" t="str">
        <f>IF(PB!F472="","",PB!F472)</f>
        <v/>
      </c>
      <c r="I472" s="72" t="str">
        <f>IF(NISBAHPBT="","",PB!KA472)</f>
        <v/>
      </c>
      <c r="J472" s="72" t="str">
        <f>IF(NISBAHPBA="","",PB!KB472)</f>
        <v/>
      </c>
      <c r="K472" s="25" t="str">
        <f t="shared" si="69"/>
        <v/>
      </c>
      <c r="L472" s="151" t="str">
        <f t="shared" si="70"/>
        <v/>
      </c>
      <c r="M472" s="154"/>
      <c r="N472" s="155"/>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0" t="str">
        <f>IF(PB!F473="","",PB!F473)</f>
        <v/>
      </c>
      <c r="I473" s="72" t="str">
        <f>IF(NISBAHPBT="","",PB!KA473)</f>
        <v/>
      </c>
      <c r="J473" s="72" t="str">
        <f>IF(NISBAHPBA="","",PB!KB473)</f>
        <v/>
      </c>
      <c r="K473" s="25" t="str">
        <f t="shared" si="69"/>
        <v/>
      </c>
      <c r="L473" s="151" t="str">
        <f t="shared" si="70"/>
        <v/>
      </c>
      <c r="M473" s="154"/>
      <c r="N473" s="155"/>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0" t="str">
        <f>IF(PB!F474="","",PB!F474)</f>
        <v/>
      </c>
      <c r="I474" s="72" t="str">
        <f>IF(NISBAHPBT="","",PB!KA474)</f>
        <v/>
      </c>
      <c r="J474" s="72" t="str">
        <f>IF(NISBAHPBA="","",PB!KB474)</f>
        <v/>
      </c>
      <c r="K474" s="25" t="str">
        <f t="shared" si="69"/>
        <v/>
      </c>
      <c r="L474" s="151" t="str">
        <f t="shared" si="70"/>
        <v/>
      </c>
      <c r="M474" s="154"/>
      <c r="N474" s="155"/>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0" t="str">
        <f>IF(PB!F475="","",PB!F475)</f>
        <v/>
      </c>
      <c r="I475" s="72" t="str">
        <f>IF(NISBAHPBT="","",PB!KA475)</f>
        <v/>
      </c>
      <c r="J475" s="72" t="str">
        <f>IF(NISBAHPBA="","",PB!KB475)</f>
        <v/>
      </c>
      <c r="K475" s="25" t="str">
        <f t="shared" si="69"/>
        <v/>
      </c>
      <c r="L475" s="151" t="str">
        <f t="shared" si="70"/>
        <v/>
      </c>
      <c r="M475" s="154"/>
      <c r="N475" s="155"/>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0" t="str">
        <f>IF(PB!F476="","",PB!F476)</f>
        <v/>
      </c>
      <c r="I476" s="72" t="str">
        <f>IF(NISBAHPBT="","",PB!KA476)</f>
        <v/>
      </c>
      <c r="J476" s="72" t="str">
        <f>IF(NISBAHPBA="","",PB!KB476)</f>
        <v/>
      </c>
      <c r="K476" s="25" t="str">
        <f t="shared" si="69"/>
        <v/>
      </c>
      <c r="L476" s="151" t="str">
        <f t="shared" si="70"/>
        <v/>
      </c>
      <c r="M476" s="154"/>
      <c r="N476" s="155"/>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0" t="str">
        <f>IF(PB!F477="","",PB!F477)</f>
        <v/>
      </c>
      <c r="I477" s="72" t="str">
        <f>IF(NISBAHPBT="","",PB!KA477)</f>
        <v/>
      </c>
      <c r="J477" s="72" t="str">
        <f>IF(NISBAHPBA="","",PB!KB477)</f>
        <v/>
      </c>
      <c r="K477" s="25" t="str">
        <f t="shared" si="69"/>
        <v/>
      </c>
      <c r="L477" s="151" t="str">
        <f t="shared" si="70"/>
        <v/>
      </c>
      <c r="M477" s="154"/>
      <c r="N477" s="155"/>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0" t="str">
        <f>IF(PB!F478="","",PB!F478)</f>
        <v/>
      </c>
      <c r="I478" s="72" t="str">
        <f>IF(NISBAHPBT="","",PB!KA478)</f>
        <v/>
      </c>
      <c r="J478" s="72" t="str">
        <f>IF(NISBAHPBA="","",PB!KB478)</f>
        <v/>
      </c>
      <c r="K478" s="25" t="str">
        <f t="shared" si="69"/>
        <v/>
      </c>
      <c r="L478" s="151" t="str">
        <f t="shared" si="70"/>
        <v/>
      </c>
      <c r="M478" s="154"/>
      <c r="N478" s="155"/>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0" t="str">
        <f>IF(PB!F479="","",PB!F479)</f>
        <v/>
      </c>
      <c r="I479" s="72" t="str">
        <f>IF(NISBAHPBT="","",PB!KA479)</f>
        <v/>
      </c>
      <c r="J479" s="72" t="str">
        <f>IF(NISBAHPBA="","",PB!KB479)</f>
        <v/>
      </c>
      <c r="K479" s="25" t="str">
        <f t="shared" si="69"/>
        <v/>
      </c>
      <c r="L479" s="151" t="str">
        <f t="shared" si="70"/>
        <v/>
      </c>
      <c r="M479" s="154"/>
      <c r="N479" s="155"/>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0" t="str">
        <f>IF(PB!F480="","",PB!F480)</f>
        <v/>
      </c>
      <c r="I480" s="72" t="str">
        <f>IF(NISBAHPBT="","",PB!KA480)</f>
        <v/>
      </c>
      <c r="J480" s="72" t="str">
        <f>IF(NISBAHPBA="","",PB!KB480)</f>
        <v/>
      </c>
      <c r="K480" s="25" t="str">
        <f t="shared" si="69"/>
        <v/>
      </c>
      <c r="L480" s="151" t="str">
        <f t="shared" si="70"/>
        <v/>
      </c>
      <c r="M480" s="154"/>
      <c r="N480" s="155"/>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0" t="str">
        <f>IF(PB!F481="","",PB!F481)</f>
        <v/>
      </c>
      <c r="I481" s="72" t="str">
        <f>IF(NISBAHPBT="","",PB!KA481)</f>
        <v/>
      </c>
      <c r="J481" s="72" t="str">
        <f>IF(NISBAHPBA="","",PB!KB481)</f>
        <v/>
      </c>
      <c r="K481" s="25" t="str">
        <f t="shared" si="69"/>
        <v/>
      </c>
      <c r="L481" s="151" t="str">
        <f t="shared" si="70"/>
        <v/>
      </c>
      <c r="M481" s="154"/>
      <c r="N481" s="155"/>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0" t="str">
        <f>IF(PB!F482="","",PB!F482)</f>
        <v/>
      </c>
      <c r="I482" s="72" t="str">
        <f>IF(NISBAHPBT="","",PB!KA482)</f>
        <v/>
      </c>
      <c r="J482" s="72" t="str">
        <f>IF(NISBAHPBA="","",PB!KB482)</f>
        <v/>
      </c>
      <c r="K482" s="25" t="str">
        <f t="shared" si="69"/>
        <v/>
      </c>
      <c r="L482" s="151" t="str">
        <f t="shared" si="70"/>
        <v/>
      </c>
      <c r="M482" s="154"/>
      <c r="N482" s="155"/>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0" t="str">
        <f>IF(PB!F483="","",PB!F483)</f>
        <v/>
      </c>
      <c r="I483" s="72" t="str">
        <f>IF(NISBAHPBT="","",PB!KA483)</f>
        <v/>
      </c>
      <c r="J483" s="72" t="str">
        <f>IF(NISBAHPBA="","",PB!KB483)</f>
        <v/>
      </c>
      <c r="K483" s="25" t="str">
        <f t="shared" si="69"/>
        <v/>
      </c>
      <c r="L483" s="151" t="str">
        <f t="shared" si="70"/>
        <v/>
      </c>
      <c r="M483" s="154"/>
      <c r="N483" s="155"/>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0" t="str">
        <f>IF(PB!F484="","",PB!F484)</f>
        <v/>
      </c>
      <c r="I484" s="72" t="str">
        <f>IF(NISBAHPBT="","",PB!KA484)</f>
        <v/>
      </c>
      <c r="J484" s="72" t="str">
        <f>IF(NISBAHPBA="","",PB!KB484)</f>
        <v/>
      </c>
      <c r="K484" s="25" t="str">
        <f t="shared" si="69"/>
        <v/>
      </c>
      <c r="L484" s="151" t="str">
        <f t="shared" si="70"/>
        <v/>
      </c>
      <c r="M484" s="154"/>
      <c r="N484" s="155"/>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0" t="str">
        <f>IF(PB!F485="","",PB!F485)</f>
        <v/>
      </c>
      <c r="I485" s="72" t="str">
        <f>IF(NISBAHPBT="","",PB!KA485)</f>
        <v/>
      </c>
      <c r="J485" s="72" t="str">
        <f>IF(NISBAHPBA="","",PB!KB485)</f>
        <v/>
      </c>
      <c r="K485" s="25" t="str">
        <f t="shared" si="69"/>
        <v/>
      </c>
      <c r="L485" s="151" t="str">
        <f t="shared" si="70"/>
        <v/>
      </c>
      <c r="M485" s="154"/>
      <c r="N485" s="155"/>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0" t="str">
        <f>IF(PB!F486="","",PB!F486)</f>
        <v/>
      </c>
      <c r="I486" s="72" t="str">
        <f>IF(NISBAHPBT="","",PB!KA486)</f>
        <v/>
      </c>
      <c r="J486" s="72" t="str">
        <f>IF(NISBAHPBA="","",PB!KB486)</f>
        <v/>
      </c>
      <c r="K486" s="25" t="str">
        <f t="shared" si="69"/>
        <v/>
      </c>
      <c r="L486" s="151" t="str">
        <f t="shared" si="70"/>
        <v/>
      </c>
      <c r="M486" s="154"/>
      <c r="N486" s="155"/>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0" t="str">
        <f>IF(PB!F487="","",PB!F487)</f>
        <v/>
      </c>
      <c r="I487" s="72" t="str">
        <f>IF(NISBAHPBT="","",PB!KA487)</f>
        <v/>
      </c>
      <c r="J487" s="72" t="str">
        <f>IF(NISBAHPBA="","",PB!KB487)</f>
        <v/>
      </c>
      <c r="K487" s="25" t="str">
        <f t="shared" si="69"/>
        <v/>
      </c>
      <c r="L487" s="151" t="str">
        <f t="shared" si="70"/>
        <v/>
      </c>
      <c r="M487" s="154"/>
      <c r="N487" s="155"/>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0" t="str">
        <f>IF(PB!F488="","",PB!F488)</f>
        <v/>
      </c>
      <c r="I488" s="72" t="str">
        <f>IF(NISBAHPBT="","",PB!KA488)</f>
        <v/>
      </c>
      <c r="J488" s="72" t="str">
        <f>IF(NISBAHPBA="","",PB!KB488)</f>
        <v/>
      </c>
      <c r="K488" s="25" t="str">
        <f t="shared" si="69"/>
        <v/>
      </c>
      <c r="L488" s="151" t="str">
        <f t="shared" si="70"/>
        <v/>
      </c>
      <c r="M488" s="154"/>
      <c r="N488" s="155"/>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0" t="str">
        <f>IF(PB!F489="","",PB!F489)</f>
        <v/>
      </c>
      <c r="I489" s="72" t="str">
        <f>IF(NISBAHPBT="","",PB!KA489)</f>
        <v/>
      </c>
      <c r="J489" s="72" t="str">
        <f>IF(NISBAHPBA="","",PB!KB489)</f>
        <v/>
      </c>
      <c r="K489" s="25" t="str">
        <f t="shared" si="69"/>
        <v/>
      </c>
      <c r="L489" s="151" t="str">
        <f t="shared" si="70"/>
        <v/>
      </c>
      <c r="M489" s="154"/>
      <c r="N489" s="155"/>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0" t="str">
        <f>IF(PB!F490="","",PB!F490)</f>
        <v/>
      </c>
      <c r="I490" s="72" t="str">
        <f>IF(NISBAHPBT="","",PB!KA490)</f>
        <v/>
      </c>
      <c r="J490" s="72" t="str">
        <f>IF(NISBAHPBA="","",PB!KB490)</f>
        <v/>
      </c>
      <c r="K490" s="25" t="str">
        <f t="shared" si="69"/>
        <v/>
      </c>
      <c r="L490" s="151" t="str">
        <f t="shared" si="70"/>
        <v/>
      </c>
      <c r="M490" s="154"/>
      <c r="N490" s="155"/>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0" t="str">
        <f>IF(PB!F491="","",PB!F491)</f>
        <v/>
      </c>
      <c r="I491" s="72" t="str">
        <f>IF(NISBAHPBT="","",PB!KA491)</f>
        <v/>
      </c>
      <c r="J491" s="72" t="str">
        <f>IF(NISBAHPBA="","",PB!KB491)</f>
        <v/>
      </c>
      <c r="K491" s="25" t="str">
        <f t="shared" si="69"/>
        <v/>
      </c>
      <c r="L491" s="151" t="str">
        <f t="shared" si="70"/>
        <v/>
      </c>
      <c r="M491" s="154"/>
      <c r="N491" s="155"/>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0" t="str">
        <f>IF(PB!F492="","",PB!F492)</f>
        <v/>
      </c>
      <c r="I492" s="72" t="str">
        <f>IF(NISBAHPBT="","",PB!KA492)</f>
        <v/>
      </c>
      <c r="J492" s="72" t="str">
        <f>IF(NISBAHPBA="","",PB!KB492)</f>
        <v/>
      </c>
      <c r="K492" s="25" t="str">
        <f t="shared" si="69"/>
        <v/>
      </c>
      <c r="L492" s="151" t="str">
        <f t="shared" si="70"/>
        <v/>
      </c>
      <c r="M492" s="154"/>
      <c r="N492" s="155"/>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0" t="str">
        <f>IF(PB!F493="","",PB!F493)</f>
        <v/>
      </c>
      <c r="I493" s="72" t="str">
        <f>IF(NISBAHPBT="","",PB!KA493)</f>
        <v/>
      </c>
      <c r="J493" s="72" t="str">
        <f>IF(NISBAHPBA="","",PB!KB493)</f>
        <v/>
      </c>
      <c r="K493" s="25" t="str">
        <f t="shared" si="69"/>
        <v/>
      </c>
      <c r="L493" s="151" t="str">
        <f t="shared" si="70"/>
        <v/>
      </c>
      <c r="M493" s="154"/>
      <c r="N493" s="155"/>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0" t="str">
        <f>IF(PB!F494="","",PB!F494)</f>
        <v/>
      </c>
      <c r="I494" s="72" t="str">
        <f>IF(NISBAHPBT="","",PB!KA494)</f>
        <v/>
      </c>
      <c r="J494" s="72" t="str">
        <f>IF(NISBAHPBA="","",PB!KB494)</f>
        <v/>
      </c>
      <c r="K494" s="25" t="str">
        <f t="shared" si="69"/>
        <v/>
      </c>
      <c r="L494" s="151" t="str">
        <f t="shared" si="70"/>
        <v/>
      </c>
      <c r="M494" s="154"/>
      <c r="N494" s="155"/>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0" t="str">
        <f>IF(PB!F495="","",PB!F495)</f>
        <v/>
      </c>
      <c r="I495" s="72" t="str">
        <f>IF(NISBAHPBT="","",PB!KA495)</f>
        <v/>
      </c>
      <c r="J495" s="72" t="str">
        <f>IF(NISBAHPBA="","",PB!KB495)</f>
        <v/>
      </c>
      <c r="K495" s="25" t="str">
        <f t="shared" si="69"/>
        <v/>
      </c>
      <c r="L495" s="151" t="str">
        <f t="shared" si="70"/>
        <v/>
      </c>
      <c r="M495" s="154"/>
      <c r="N495" s="155"/>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0" t="str">
        <f>IF(PB!F496="","",PB!F496)</f>
        <v/>
      </c>
      <c r="I496" s="72" t="str">
        <f>IF(NISBAHPBT="","",PB!KA496)</f>
        <v/>
      </c>
      <c r="J496" s="72" t="str">
        <f>IF(NISBAHPBA="","",PB!KB496)</f>
        <v/>
      </c>
      <c r="K496" s="25" t="str">
        <f t="shared" si="69"/>
        <v/>
      </c>
      <c r="L496" s="151" t="str">
        <f t="shared" si="70"/>
        <v/>
      </c>
      <c r="M496" s="154"/>
      <c r="N496" s="155"/>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0" t="str">
        <f>IF(PB!F497="","",PB!F497)</f>
        <v/>
      </c>
      <c r="I497" s="72" t="str">
        <f>IF(NISBAHPBT="","",PB!KA497)</f>
        <v/>
      </c>
      <c r="J497" s="72" t="str">
        <f>IF(NISBAHPBA="","",PB!KB497)</f>
        <v/>
      </c>
      <c r="K497" s="25" t="str">
        <f t="shared" si="69"/>
        <v/>
      </c>
      <c r="L497" s="151" t="str">
        <f t="shared" si="70"/>
        <v/>
      </c>
      <c r="M497" s="154"/>
      <c r="N497" s="155"/>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0" t="str">
        <f>IF(PB!F498="","",PB!F498)</f>
        <v/>
      </c>
      <c r="I498" s="72" t="str">
        <f>IF(NISBAHPBT="","",PB!KA498)</f>
        <v/>
      </c>
      <c r="J498" s="72" t="str">
        <f>IF(NISBAHPBA="","",PB!KB498)</f>
        <v/>
      </c>
      <c r="K498" s="25" t="str">
        <f t="shared" si="69"/>
        <v/>
      </c>
      <c r="L498" s="151" t="str">
        <f t="shared" si="70"/>
        <v/>
      </c>
      <c r="M498" s="154"/>
      <c r="N498" s="155"/>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0" t="str">
        <f>IF(PB!F499="","",PB!F499)</f>
        <v/>
      </c>
      <c r="I499" s="72" t="str">
        <f>IF(NISBAHPBT="","",PB!KA499)</f>
        <v/>
      </c>
      <c r="J499" s="72" t="str">
        <f>IF(NISBAHPBA="","",PB!KB499)</f>
        <v/>
      </c>
      <c r="K499" s="25" t="str">
        <f t="shared" si="69"/>
        <v/>
      </c>
      <c r="L499" s="151" t="str">
        <f t="shared" si="70"/>
        <v/>
      </c>
      <c r="M499" s="154"/>
      <c r="N499" s="155"/>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0" t="str">
        <f>IF(PB!F500="","",PB!F500)</f>
        <v/>
      </c>
      <c r="I500" s="72" t="str">
        <f>IF(NISBAHPBT="","",PB!KA500)</f>
        <v/>
      </c>
      <c r="J500" s="72" t="str">
        <f>IF(NISBAHPBA="","",PB!KB500)</f>
        <v/>
      </c>
      <c r="K500" s="25" t="str">
        <f t="shared" si="69"/>
        <v/>
      </c>
      <c r="L500" s="151" t="str">
        <f t="shared" si="70"/>
        <v/>
      </c>
      <c r="M500" s="154"/>
      <c r="N500" s="155"/>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0" t="str">
        <f>IF(PB!F501="","",PB!F501)</f>
        <v/>
      </c>
      <c r="I501" s="72" t="str">
        <f>IF(NISBAHPBT="","",PB!KA501)</f>
        <v/>
      </c>
      <c r="J501" s="72" t="str">
        <f>IF(NISBAHPBA="","",PB!KB501)</f>
        <v/>
      </c>
      <c r="K501" s="25" t="str">
        <f t="shared" si="69"/>
        <v/>
      </c>
      <c r="L501" s="151" t="str">
        <f t="shared" si="70"/>
        <v/>
      </c>
      <c r="M501" s="154"/>
      <c r="N501" s="155"/>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0" t="str">
        <f>IF(PB!F502="","",PB!F502)</f>
        <v/>
      </c>
      <c r="I502" s="72" t="str">
        <f>IF(NISBAHPBT="","",PB!KA502)</f>
        <v/>
      </c>
      <c r="J502" s="72" t="str">
        <f>IF(NISBAHPBA="","",PB!KB502)</f>
        <v/>
      </c>
      <c r="K502" s="25" t="str">
        <f t="shared" si="69"/>
        <v/>
      </c>
      <c r="L502" s="151" t="str">
        <f t="shared" si="70"/>
        <v/>
      </c>
      <c r="M502" s="154"/>
      <c r="N502" s="155"/>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0" t="str">
        <f>IF(PB!F503="","",PB!F503)</f>
        <v/>
      </c>
      <c r="I503" s="72" t="str">
        <f>IF(NISBAHPBT="","",PB!KA503)</f>
        <v/>
      </c>
      <c r="J503" s="72" t="str">
        <f>IF(NISBAHPBA="","",PB!KB503)</f>
        <v/>
      </c>
      <c r="K503" s="25" t="str">
        <f t="shared" si="69"/>
        <v/>
      </c>
      <c r="L503" s="151" t="str">
        <f t="shared" si="70"/>
        <v/>
      </c>
      <c r="M503" s="154"/>
      <c r="N503" s="155"/>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0" t="str">
        <f>IF(PB!F504="","",PB!F504)</f>
        <v/>
      </c>
      <c r="I504" s="72" t="str">
        <f>IF(NISBAHPBT="","",PB!KA504)</f>
        <v/>
      </c>
      <c r="J504" s="72" t="str">
        <f>IF(NISBAHPBA="","",PB!KB504)</f>
        <v/>
      </c>
      <c r="K504" s="25" t="str">
        <f t="shared" si="69"/>
        <v/>
      </c>
      <c r="L504" s="151" t="str">
        <f t="shared" si="70"/>
        <v/>
      </c>
      <c r="M504" s="154"/>
      <c r="N504" s="155"/>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0" t="str">
        <f>IF(PB!F505="","",PB!F505)</f>
        <v/>
      </c>
      <c r="I505" s="72" t="str">
        <f>IF(NISBAHPBT="","",PB!KA505)</f>
        <v/>
      </c>
      <c r="J505" s="72" t="str">
        <f>IF(NISBAHPBA="","",PB!KB505)</f>
        <v/>
      </c>
      <c r="K505" s="25" t="str">
        <f t="shared" si="69"/>
        <v/>
      </c>
      <c r="L505" s="151" t="str">
        <f t="shared" si="70"/>
        <v/>
      </c>
      <c r="M505" s="154"/>
      <c r="N505" s="155"/>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0" t="str">
        <f>IF(PB!F506="","",PB!F506)</f>
        <v/>
      </c>
      <c r="I506" s="72" t="str">
        <f>IF(NISBAHPBT="","",PB!KA506)</f>
        <v/>
      </c>
      <c r="J506" s="72" t="str">
        <f>IF(NISBAHPBA="","",PB!KB506)</f>
        <v/>
      </c>
      <c r="K506" s="25" t="str">
        <f t="shared" si="69"/>
        <v/>
      </c>
      <c r="L506" s="151" t="str">
        <f t="shared" si="70"/>
        <v/>
      </c>
      <c r="M506" s="154"/>
      <c r="N506" s="155"/>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79" t="str">
        <f>IF(PB!F507="","",PB!F507)</f>
        <v/>
      </c>
      <c r="I507" s="73" t="str">
        <f>IF(NISBAHPBT="","",PB!KA507)</f>
        <v/>
      </c>
      <c r="J507" s="73" t="str">
        <f>IF(NISBAHPBA="","",PB!KB507)</f>
        <v/>
      </c>
      <c r="K507" s="29" t="str">
        <f t="shared" si="69"/>
        <v/>
      </c>
      <c r="L507" s="152" t="str">
        <f t="shared" si="70"/>
        <v/>
      </c>
      <c r="M507" s="156"/>
      <c r="N507" s="157"/>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9" priority="22" operator="containsText" text="0">
      <formula>NOT(ISERROR(SEARCH("0",G8)))</formula>
    </cfRule>
  </conditionalFormatting>
  <conditionalFormatting sqref="U8:U507">
    <cfRule type="containsText" dxfId="8" priority="14" operator="containsText" text="GAGAL">
      <formula>NOT(ISERROR(SEARCH("GAGAL",U8)))</formula>
    </cfRule>
    <cfRule type="containsText" dxfId="7" priority="15" operator="containsText" text="TIDAK HADIR">
      <formula>NOT(ISERROR(SEARCH("TIDAK HADIR",U8)))</formula>
    </cfRule>
    <cfRule type="containsText" dxfId="6" priority="16" operator="containsText" text="BELUM KOMPETEN">
      <formula>NOT(ISERROR(SEARCH("BELUM KOMPETEN",U8)))</formula>
    </cfRule>
  </conditionalFormatting>
  <conditionalFormatting sqref="M8">
    <cfRule type="expression" dxfId="5" priority="8">
      <formula>AND(NISBAHPAT&lt;&gt;0,$G8=1)</formula>
    </cfRule>
  </conditionalFormatting>
  <conditionalFormatting sqref="N8">
    <cfRule type="expression" dxfId="4" priority="7">
      <formula>AND(NISBAHPAA&lt;&gt;0,$G8=1)</formula>
    </cfRule>
  </conditionalFormatting>
  <conditionalFormatting sqref="M9:M507">
    <cfRule type="expression" dxfId="3" priority="4">
      <formula>AND(NISBAHPAT&lt;&gt;0,$G9=1)</formula>
    </cfRule>
  </conditionalFormatting>
  <conditionalFormatting sqref="N9:N507">
    <cfRule type="expression" dxfId="2" priority="3">
      <formula>AND(NISBAHPAA&lt;&gt;0,$G9=1)</formula>
    </cfRule>
  </conditionalFormatting>
  <conditionalFormatting sqref="M8:N507">
    <cfRule type="cellIs" dxfId="1" priority="2" operator="greaterThan">
      <formula>100</formula>
    </cfRule>
  </conditionalFormatting>
  <conditionalFormatting sqref="H8:H507">
    <cfRule type="cellIs" dxfId="0" priority="1" operator="lessThan">
      <formula>80</formula>
    </cfRule>
  </conditionalFormatting>
  <pageMargins left="0.11811023622047245" right="0.11811023622047245" top="0.74803149606299213" bottom="0.74803149606299213" header="0.31496062992125984" footer="0.31496062992125984"/>
  <pageSetup paperSize="9" scale="65" orientation="landscape"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19" t="s">
        <v>154</v>
      </c>
      <c r="B1" s="219"/>
      <c r="C1" s="219"/>
      <c r="D1" s="219"/>
      <c r="E1" s="219"/>
      <c r="F1" s="219"/>
      <c r="G1" s="219"/>
      <c r="H1" s="219"/>
      <c r="I1" s="219"/>
      <c r="J1" s="219"/>
      <c r="K1" s="219"/>
      <c r="L1" s="219"/>
      <c r="M1" s="219"/>
      <c r="N1" s="219"/>
      <c r="O1" s="219"/>
      <c r="P1" s="219"/>
      <c r="Q1" s="219"/>
      <c r="R1" s="219"/>
      <c r="S1" s="219"/>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20" t="s">
        <v>49</v>
      </c>
      <c r="B5" s="223" t="s">
        <v>142</v>
      </c>
      <c r="C5" s="226" t="s">
        <v>139</v>
      </c>
      <c r="D5" s="227"/>
      <c r="E5" s="227"/>
      <c r="F5" s="227"/>
      <c r="G5" s="227"/>
      <c r="H5" s="227"/>
      <c r="I5" s="227"/>
      <c r="J5" s="227"/>
      <c r="K5" s="227"/>
      <c r="L5" s="227"/>
      <c r="M5" s="227"/>
      <c r="N5" s="227"/>
      <c r="O5" s="227"/>
      <c r="P5" s="228"/>
      <c r="Q5" s="229" t="s">
        <v>140</v>
      </c>
      <c r="R5" s="231"/>
      <c r="S5" s="241" t="s">
        <v>141</v>
      </c>
    </row>
    <row r="6" spans="1:19" ht="54.95" customHeight="1" x14ac:dyDescent="0.25">
      <c r="A6" s="221"/>
      <c r="B6" s="224"/>
      <c r="C6" s="234" t="s">
        <v>11</v>
      </c>
      <c r="D6" s="235"/>
      <c r="E6" s="235" t="s">
        <v>14</v>
      </c>
      <c r="F6" s="235"/>
      <c r="G6" s="235"/>
      <c r="H6" s="235" t="s">
        <v>18</v>
      </c>
      <c r="I6" s="235"/>
      <c r="J6" s="235" t="s">
        <v>21</v>
      </c>
      <c r="K6" s="235"/>
      <c r="L6" s="235"/>
      <c r="M6" s="235"/>
      <c r="N6" s="235"/>
      <c r="O6" s="235" t="s">
        <v>18</v>
      </c>
      <c r="P6" s="237" t="s">
        <v>21</v>
      </c>
      <c r="Q6" s="239" t="s">
        <v>18</v>
      </c>
      <c r="R6" s="232" t="s">
        <v>21</v>
      </c>
      <c r="S6" s="242"/>
    </row>
    <row r="7" spans="1:19" ht="24.95" customHeight="1" thickBot="1" x14ac:dyDescent="0.3">
      <c r="A7" s="222"/>
      <c r="B7" s="225"/>
      <c r="C7" s="134" t="s">
        <v>12</v>
      </c>
      <c r="D7" s="135" t="s">
        <v>13</v>
      </c>
      <c r="E7" s="135" t="s">
        <v>15</v>
      </c>
      <c r="F7" s="135" t="s">
        <v>16</v>
      </c>
      <c r="G7" s="135" t="s">
        <v>17</v>
      </c>
      <c r="H7" s="135" t="s">
        <v>19</v>
      </c>
      <c r="I7" s="135" t="s">
        <v>20</v>
      </c>
      <c r="J7" s="135" t="s">
        <v>22</v>
      </c>
      <c r="K7" s="135" t="s">
        <v>23</v>
      </c>
      <c r="L7" s="135" t="s">
        <v>24</v>
      </c>
      <c r="M7" s="135" t="s">
        <v>25</v>
      </c>
      <c r="N7" s="135" t="s">
        <v>26</v>
      </c>
      <c r="O7" s="236"/>
      <c r="P7" s="238"/>
      <c r="Q7" s="240"/>
      <c r="R7" s="233"/>
      <c r="S7" s="243"/>
    </row>
    <row r="8" spans="1:19" ht="24.95" customHeight="1" thickBot="1" x14ac:dyDescent="0.3">
      <c r="A8" s="136" t="str">
        <f>IF(OR(JENISKUR="AKADEMIK (SVM)",JENISKUR="UMUM (DVM)"),NAMAKUR,"")</f>
        <v/>
      </c>
      <c r="B8" s="137" t="str">
        <f>IF(A8="","",COUNTIFS(Rumusan!$G$8:$G$507,1,PROGRAM,PROGA))</f>
        <v/>
      </c>
      <c r="C8" s="138" t="str">
        <f>IF(A8="","",COUNTIFS(Rumusan!$T$8:$T$507,"A",PROGRAM,PROGA))</f>
        <v/>
      </c>
      <c r="D8" s="139" t="str">
        <f>IF(A8="","",COUNTIFS(Rumusan!$T$8:$T$507,"A-",PROGRAM,PROGA))</f>
        <v/>
      </c>
      <c r="E8" s="139" t="str">
        <f>IF(A8="","",COUNTIFS(Rumusan!$T$8:$T$507,"B+",PROGRAM,PROGA))</f>
        <v/>
      </c>
      <c r="F8" s="139" t="str">
        <f>IF(A8="","",COUNTIFS(Rumusan!$T$8:$T$507,"B",PROGRAM,PROGA))</f>
        <v/>
      </c>
      <c r="G8" s="139" t="str">
        <f>IF(A8="","",COUNTIFS(Rumusan!$T$8:$T$507,"B-",PROGRAM,PROGA))</f>
        <v/>
      </c>
      <c r="H8" s="139" t="str">
        <f>IF(A8="","",COUNTIFS(Rumusan!$T$8:$T$507,"C+",PROGRAM,PROGA))</f>
        <v/>
      </c>
      <c r="I8" s="139" t="str">
        <f>IF(A8="","",COUNTIFS(Rumusan!$T$8:$T$507,"C",PROGRAM,PROGA))</f>
        <v/>
      </c>
      <c r="J8" s="139" t="str">
        <f>IF(A8="","",COUNTIFS(Rumusan!$T$8:$T$507,"D+",PROGRAM,PROGA))</f>
        <v/>
      </c>
      <c r="K8" s="139" t="str">
        <f>IF(A8="","",COUNTIFS(Rumusan!$T$8:$T$507,"D",PROGRAM,PROGA))</f>
        <v/>
      </c>
      <c r="L8" s="139" t="str">
        <f>IF(A8="","",COUNTIFS(Rumusan!$T$8:$T$507,"D-",PROGRAM,PROGA))</f>
        <v/>
      </c>
      <c r="M8" s="139" t="str">
        <f>IF(A8="","",COUNTIFS(Rumusan!$T$8:$T$507,"E",PROGRAM,PROGA))</f>
        <v/>
      </c>
      <c r="N8" s="139" t="str">
        <f>IF(A8="","",COUNTIFS(Rumusan!$T$8:$T$507,"T",PROGRAM,PROGA))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19" t="s">
        <v>155</v>
      </c>
      <c r="B10" s="219"/>
      <c r="C10" s="219"/>
      <c r="D10" s="219"/>
      <c r="E10" s="219"/>
      <c r="F10" s="219"/>
      <c r="G10" s="219"/>
      <c r="H10" s="219"/>
      <c r="I10" s="219"/>
      <c r="J10" s="219"/>
      <c r="K10" s="219"/>
      <c r="L10" s="219"/>
      <c r="M10" s="219"/>
      <c r="N10" s="219"/>
      <c r="O10" s="219"/>
      <c r="P10" s="219"/>
      <c r="Q10" s="219"/>
      <c r="R10" s="219"/>
      <c r="S10" s="219"/>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20" t="s">
        <v>49</v>
      </c>
      <c r="B14" s="223" t="s">
        <v>142</v>
      </c>
      <c r="C14" s="226" t="s">
        <v>139</v>
      </c>
      <c r="D14" s="227"/>
      <c r="E14" s="227"/>
      <c r="F14" s="227"/>
      <c r="G14" s="227"/>
      <c r="H14" s="227"/>
      <c r="I14" s="227"/>
      <c r="J14" s="227"/>
      <c r="K14" s="227"/>
      <c r="L14" s="227"/>
      <c r="M14" s="227"/>
      <c r="N14" s="227"/>
      <c r="O14" s="227"/>
      <c r="P14" s="228"/>
      <c r="Q14" s="229" t="s">
        <v>140</v>
      </c>
      <c r="R14" s="231"/>
      <c r="S14" s="241" t="s">
        <v>141</v>
      </c>
    </row>
    <row r="15" spans="1:19" ht="54.95" customHeight="1" x14ac:dyDescent="0.25">
      <c r="A15" s="221"/>
      <c r="B15" s="224"/>
      <c r="C15" s="144" t="s">
        <v>62</v>
      </c>
      <c r="D15" s="145" t="s">
        <v>63</v>
      </c>
      <c r="E15" s="235" t="s">
        <v>64</v>
      </c>
      <c r="F15" s="235"/>
      <c r="G15" s="235"/>
      <c r="H15" s="235" t="s">
        <v>65</v>
      </c>
      <c r="I15" s="235"/>
      <c r="J15" s="235"/>
      <c r="K15" s="235"/>
      <c r="L15" s="235"/>
      <c r="M15" s="235"/>
      <c r="N15" s="235"/>
      <c r="O15" s="244" t="s">
        <v>64</v>
      </c>
      <c r="P15" s="246" t="s">
        <v>65</v>
      </c>
      <c r="Q15" s="215" t="s">
        <v>64</v>
      </c>
      <c r="R15" s="217" t="s">
        <v>65</v>
      </c>
      <c r="S15" s="242"/>
    </row>
    <row r="16" spans="1:19" ht="24.95" customHeight="1" thickBot="1" x14ac:dyDescent="0.3">
      <c r="A16" s="222"/>
      <c r="B16" s="225"/>
      <c r="C16" s="134" t="s">
        <v>12</v>
      </c>
      <c r="D16" s="135" t="s">
        <v>13</v>
      </c>
      <c r="E16" s="135" t="s">
        <v>15</v>
      </c>
      <c r="F16" s="135" t="s">
        <v>16</v>
      </c>
      <c r="G16" s="135" t="s">
        <v>17</v>
      </c>
      <c r="H16" s="135" t="s">
        <v>19</v>
      </c>
      <c r="I16" s="135" t="s">
        <v>20</v>
      </c>
      <c r="J16" s="135" t="s">
        <v>22</v>
      </c>
      <c r="K16" s="135" t="s">
        <v>23</v>
      </c>
      <c r="L16" s="135" t="s">
        <v>24</v>
      </c>
      <c r="M16" s="135" t="s">
        <v>25</v>
      </c>
      <c r="N16" s="135" t="s">
        <v>26</v>
      </c>
      <c r="O16" s="245"/>
      <c r="P16" s="247"/>
      <c r="Q16" s="216"/>
      <c r="R16" s="218"/>
      <c r="S16" s="243"/>
    </row>
    <row r="17" spans="1:19" ht="24.95" customHeight="1" thickBot="1" x14ac:dyDescent="0.3">
      <c r="A17" s="136" t="str">
        <f>IF(JENISKUR="VOKASIONAL",NAMAKUR,"")</f>
        <v/>
      </c>
      <c r="B17" s="137" t="str">
        <f>IF(A17="","",COUNTIFS(Rumusan!$G$8:$G$507,1,PROGRAM,PROGB))</f>
        <v/>
      </c>
      <c r="C17" s="138" t="str">
        <f>IF(A17="","",COUNTIFS(Rumusan!$T$8:$T$507,"A",PROGRAM,PROGB))</f>
        <v/>
      </c>
      <c r="D17" s="139" t="str">
        <f>IF(A17="","",COUNTIFS(Rumusan!$T$8:$T$507,"A-",PROGRAM,PROGB))</f>
        <v/>
      </c>
      <c r="E17" s="139" t="str">
        <f>IF(A17="","",COUNTIFS(Rumusan!$T$8:$T$507,"B+",PROGRAM,PROGB))</f>
        <v/>
      </c>
      <c r="F17" s="139" t="str">
        <f>IF(A17="","",COUNTIFS(Rumusan!$T$8:$T$507,"B",PROGRAM,PROGB))</f>
        <v/>
      </c>
      <c r="G17" s="139" t="str">
        <f>IF(A17="","",COUNTIFS(Rumusan!$T$8:$T$507,"B-",PROGRAM,PROGB))</f>
        <v/>
      </c>
      <c r="H17" s="139" t="str">
        <f>IF(A17="","",COUNTIFS(Rumusan!$T$8:$T$507,"C+",PROGRAM,PROGB))</f>
        <v/>
      </c>
      <c r="I17" s="139" t="str">
        <f>IF(A17="","",COUNTIFS(Rumusan!$T$8:$T$507,"C",PROGRAM,PROGB))</f>
        <v/>
      </c>
      <c r="J17" s="139" t="str">
        <f>IF(A17="","",COUNTIFS(Rumusan!$T$8:$T$507,"D+",PROGRAM,PROGB))</f>
        <v/>
      </c>
      <c r="K17" s="139" t="str">
        <f>IF(A17="","",COUNTIFS(Rumusan!$T$8:$T$507,"D",PROGRAM,PROGB))</f>
        <v/>
      </c>
      <c r="L17" s="139" t="str">
        <f>IF(A17="","",COUNTIFS(Rumusan!$T$8:$T$507,"D-",PROGRAM,PROGB))</f>
        <v/>
      </c>
      <c r="M17" s="139" t="str">
        <f>IF(A17="","",COUNTIFS(Rumusan!$T$8:$T$507,"E",PROGRAM,PROGB))</f>
        <v/>
      </c>
      <c r="N17" s="139" t="str">
        <f>IF(A17="","",COUNTIFS(Rumusan!$T$8:$T$507,"T",PROGRAM,PROGB))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19" t="s">
        <v>156</v>
      </c>
      <c r="B19" s="219"/>
      <c r="C19" s="219"/>
      <c r="D19" s="219"/>
      <c r="E19" s="219"/>
      <c r="F19" s="219"/>
      <c r="G19" s="219"/>
      <c r="H19" s="219"/>
      <c r="I19" s="219"/>
      <c r="J19" s="219"/>
      <c r="K19" s="219"/>
      <c r="L19" s="219"/>
      <c r="M19" s="219"/>
      <c r="N19" s="219"/>
      <c r="O19" s="219"/>
      <c r="P19" s="219"/>
      <c r="Q19" s="219"/>
      <c r="R19" s="219"/>
      <c r="S19" s="219"/>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20" t="s">
        <v>49</v>
      </c>
      <c r="B23" s="223" t="s">
        <v>142</v>
      </c>
      <c r="C23" s="226" t="s">
        <v>139</v>
      </c>
      <c r="D23" s="227"/>
      <c r="E23" s="227"/>
      <c r="F23" s="227"/>
      <c r="G23" s="227"/>
      <c r="H23" s="227"/>
      <c r="I23" s="227"/>
      <c r="J23" s="227"/>
      <c r="K23" s="227"/>
      <c r="L23" s="227"/>
      <c r="M23" s="227"/>
      <c r="N23" s="227"/>
      <c r="O23" s="227"/>
      <c r="P23" s="228"/>
      <c r="Q23" s="229" t="s">
        <v>140</v>
      </c>
      <c r="R23" s="231"/>
      <c r="S23" s="241" t="s">
        <v>141</v>
      </c>
    </row>
    <row r="24" spans="1:19" ht="54.95" customHeight="1" x14ac:dyDescent="0.25">
      <c r="A24" s="221"/>
      <c r="B24" s="224"/>
      <c r="C24" s="234" t="s">
        <v>64</v>
      </c>
      <c r="D24" s="235"/>
      <c r="E24" s="235"/>
      <c r="F24" s="235"/>
      <c r="G24" s="235"/>
      <c r="H24" s="235"/>
      <c r="I24" s="235"/>
      <c r="J24" s="235" t="s">
        <v>65</v>
      </c>
      <c r="K24" s="235"/>
      <c r="L24" s="235"/>
      <c r="M24" s="235"/>
      <c r="N24" s="235"/>
      <c r="O24" s="244" t="s">
        <v>64</v>
      </c>
      <c r="P24" s="246" t="s">
        <v>65</v>
      </c>
      <c r="Q24" s="215" t="s">
        <v>64</v>
      </c>
      <c r="R24" s="217" t="s">
        <v>65</v>
      </c>
      <c r="S24" s="242"/>
    </row>
    <row r="25" spans="1:19" ht="24.95" customHeight="1" thickBot="1" x14ac:dyDescent="0.3">
      <c r="A25" s="222"/>
      <c r="B25" s="225"/>
      <c r="C25" s="134" t="s">
        <v>12</v>
      </c>
      <c r="D25" s="135" t="s">
        <v>13</v>
      </c>
      <c r="E25" s="135" t="s">
        <v>15</v>
      </c>
      <c r="F25" s="135" t="s">
        <v>16</v>
      </c>
      <c r="G25" s="135" t="s">
        <v>17</v>
      </c>
      <c r="H25" s="135" t="s">
        <v>19</v>
      </c>
      <c r="I25" s="135" t="s">
        <v>20</v>
      </c>
      <c r="J25" s="135" t="s">
        <v>22</v>
      </c>
      <c r="K25" s="135" t="s">
        <v>23</v>
      </c>
      <c r="L25" s="135" t="s">
        <v>24</v>
      </c>
      <c r="M25" s="135" t="s">
        <v>25</v>
      </c>
      <c r="N25" s="135" t="s">
        <v>26</v>
      </c>
      <c r="O25" s="245"/>
      <c r="P25" s="247"/>
      <c r="Q25" s="216"/>
      <c r="R25" s="218"/>
      <c r="S25" s="243"/>
    </row>
    <row r="26" spans="1:19" ht="24.95" customHeight="1" thickBot="1" x14ac:dyDescent="0.3">
      <c r="A26" s="136" t="str">
        <f>IF(JENISKUR="PBE",NAMAKUR,"")</f>
        <v/>
      </c>
      <c r="B26" s="137" t="str">
        <f>IF(A26="","",COUNTIFS(Rumusan!$G$8:$G$507,1,PROGRAM,PROGC))</f>
        <v/>
      </c>
      <c r="C26" s="138" t="str">
        <f>IF(A26="","",COUNTIFS(Rumusan!$T$8:$T$507,"A",PROGRAM,PROGC))</f>
        <v/>
      </c>
      <c r="D26" s="139" t="str">
        <f>IF(A26="","",COUNTIFS(Rumusan!$T$8:$T$507,"A-",PROGRAM,PROGC))</f>
        <v/>
      </c>
      <c r="E26" s="139" t="str">
        <f>IF(A26="","",COUNTIFS(Rumusan!$T$8:$T$507,"B+",PROGRAM,PROGC))</f>
        <v/>
      </c>
      <c r="F26" s="139" t="str">
        <f>IF(A26="","",COUNTIFS(Rumusan!$T$8:$T$507,"B",PROGRAM,PROGC))</f>
        <v/>
      </c>
      <c r="G26" s="139" t="str">
        <f>IF(A26="","",COUNTIFS(Rumusan!$T$8:$T$507,"B-",PROGRAM,PROGC))</f>
        <v/>
      </c>
      <c r="H26" s="139" t="str">
        <f>IF(A26="","",COUNTIFS(Rumusan!$T$8:$T$507,"C+",PROGRAM,PROGC))</f>
        <v/>
      </c>
      <c r="I26" s="139" t="str">
        <f>IF(A26="","",COUNTIFS(Rumusan!$T$8:$T$507,"C",PROGRAM,PROGC))</f>
        <v/>
      </c>
      <c r="J26" s="139" t="str">
        <f>IF(A26="","",COUNTIFS(Rumusan!$T$8:$T$507,"D+",PROGRAM,PROGC))</f>
        <v/>
      </c>
      <c r="K26" s="139" t="str">
        <f>IF(A26="","",COUNTIFS(Rumusan!$T$8:$T$507,"D",PROGRAM,PROGC))</f>
        <v/>
      </c>
      <c r="L26" s="139" t="str">
        <f>IF(A26="","",COUNTIFS(Rumusan!$T$8:$T$507,"D-",PROGRAM,PROGC))</f>
        <v/>
      </c>
      <c r="M26" s="139" t="str">
        <f>IF(A26="","",COUNTIFS(Rumusan!$T$8:$T$507,"E",PROGRAM,PROGC))</f>
        <v/>
      </c>
      <c r="N26" s="139" t="str">
        <f>IF(A26="","",COUNTIFS(Rumusan!$T$8:$T$507,"T",PROGRAM,PROGC))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19" t="s">
        <v>157</v>
      </c>
      <c r="B28" s="219"/>
      <c r="C28" s="219"/>
      <c r="D28" s="219"/>
      <c r="E28" s="219"/>
      <c r="F28" s="219"/>
      <c r="G28" s="219"/>
      <c r="H28" s="219"/>
      <c r="I28" s="219"/>
      <c r="J28" s="219"/>
      <c r="K28" s="219"/>
      <c r="L28" s="219"/>
      <c r="M28" s="219"/>
      <c r="N28" s="219"/>
      <c r="O28" s="219"/>
      <c r="P28" s="219"/>
      <c r="Q28" s="219"/>
      <c r="R28" s="219"/>
      <c r="S28" s="219"/>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20" t="s">
        <v>49</v>
      </c>
      <c r="B32" s="223" t="s">
        <v>142</v>
      </c>
      <c r="C32" s="226" t="s">
        <v>139</v>
      </c>
      <c r="D32" s="227"/>
      <c r="E32" s="227"/>
      <c r="F32" s="227"/>
      <c r="G32" s="227"/>
      <c r="H32" s="227"/>
      <c r="I32" s="227"/>
      <c r="J32" s="227"/>
      <c r="K32" s="227"/>
      <c r="L32" s="227"/>
      <c r="M32" s="227"/>
      <c r="N32" s="227"/>
      <c r="O32" s="227"/>
      <c r="P32" s="228"/>
      <c r="Q32" s="229" t="s">
        <v>140</v>
      </c>
      <c r="R32" s="230"/>
      <c r="S32" s="231" t="s">
        <v>141</v>
      </c>
    </row>
    <row r="33" spans="1:19" ht="54.95" customHeight="1" x14ac:dyDescent="0.25">
      <c r="A33" s="221"/>
      <c r="B33" s="224"/>
      <c r="C33" s="234" t="s">
        <v>11</v>
      </c>
      <c r="D33" s="235"/>
      <c r="E33" s="235" t="s">
        <v>14</v>
      </c>
      <c r="F33" s="235"/>
      <c r="G33" s="235" t="s">
        <v>18</v>
      </c>
      <c r="H33" s="235"/>
      <c r="I33" s="235"/>
      <c r="J33" s="235"/>
      <c r="K33" s="235"/>
      <c r="L33" s="235" t="s">
        <v>21</v>
      </c>
      <c r="M33" s="235"/>
      <c r="N33" s="235"/>
      <c r="O33" s="235" t="s">
        <v>18</v>
      </c>
      <c r="P33" s="237" t="s">
        <v>21</v>
      </c>
      <c r="Q33" s="239" t="s">
        <v>18</v>
      </c>
      <c r="R33" s="213" t="s">
        <v>21</v>
      </c>
      <c r="S33" s="232"/>
    </row>
    <row r="34" spans="1:19" ht="24.95" customHeight="1" thickBot="1" x14ac:dyDescent="0.3">
      <c r="A34" s="222"/>
      <c r="B34" s="225"/>
      <c r="C34" s="134" t="s">
        <v>12</v>
      </c>
      <c r="D34" s="135" t="s">
        <v>13</v>
      </c>
      <c r="E34" s="135" t="s">
        <v>15</v>
      </c>
      <c r="F34" s="135" t="s">
        <v>16</v>
      </c>
      <c r="G34" s="135" t="s">
        <v>17</v>
      </c>
      <c r="H34" s="135" t="s">
        <v>19</v>
      </c>
      <c r="I34" s="135" t="s">
        <v>20</v>
      </c>
      <c r="J34" s="135" t="s">
        <v>22</v>
      </c>
      <c r="K34" s="135" t="s">
        <v>23</v>
      </c>
      <c r="L34" s="135" t="s">
        <v>24</v>
      </c>
      <c r="M34" s="135" t="s">
        <v>25</v>
      </c>
      <c r="N34" s="135" t="s">
        <v>26</v>
      </c>
      <c r="O34" s="236"/>
      <c r="P34" s="238"/>
      <c r="Q34" s="240"/>
      <c r="R34" s="214"/>
      <c r="S34" s="233"/>
    </row>
    <row r="35" spans="1:19" ht="24.95" customHeight="1" thickBot="1" x14ac:dyDescent="0.3">
      <c r="A35" s="136" t="str">
        <f>IF(JENISKUR="OJT",NAMAKUR,"")</f>
        <v/>
      </c>
      <c r="B35" s="137" t="str">
        <f>IF(A35="","",COUNTIFS(Rumusan!$G$8:$G$507,1,PROGRAM,PROGD))</f>
        <v/>
      </c>
      <c r="C35" s="138" t="str">
        <f>IF(A35="","",COUNTIFS(Rumusan!$T$8:$T$507,"A",PROGRAM,PROGD))</f>
        <v/>
      </c>
      <c r="D35" s="139" t="str">
        <f>IF(A35="","",COUNTIFS(Rumusan!$T$8:$T$507,"A-",PROGRAM,PROGD))</f>
        <v/>
      </c>
      <c r="E35" s="139" t="str">
        <f>IF(A35="","",COUNTIFS(Rumusan!$T$8:$T$507,"B+",PROGRAM,PROGD))</f>
        <v/>
      </c>
      <c r="F35" s="139" t="str">
        <f>IF(A35="","",COUNTIFS(Rumusan!$T$8:$T$507,"B",PROGRAM,PROGD))</f>
        <v/>
      </c>
      <c r="G35" s="139" t="str">
        <f>IF(A35="","",COUNTIFS(Rumusan!$T$8:$T$507,"B-",PROGRAM,PROGD))</f>
        <v/>
      </c>
      <c r="H35" s="139" t="str">
        <f>IF(A35="","",COUNTIFS(Rumusan!$T$8:$T$507,"C+",PROGRAM,PROGD))</f>
        <v/>
      </c>
      <c r="I35" s="139" t="str">
        <f>IF(A35="","",COUNTIFS(Rumusan!$T$8:$T$507,"C",PROGRAM,PROGD))</f>
        <v/>
      </c>
      <c r="J35" s="139" t="str">
        <f>IF(A35="","",COUNTIFS(Rumusan!$T$8:$T$507,"D+",PROGRAM,PROGD))</f>
        <v/>
      </c>
      <c r="K35" s="139" t="str">
        <f>IF(A35="","",COUNTIFS(Rumusan!$T$8:$T$507,"D",PROGRAM,PROGD))</f>
        <v/>
      </c>
      <c r="L35" s="139" t="str">
        <f>IF(A35="","",COUNTIFS(Rumusan!$T$8:$T$507,"D-",PROGRAM,PROGD))</f>
        <v/>
      </c>
      <c r="M35" s="139" t="str">
        <f>IF(A35="","",COUNTIFS(Rumusan!$T$8:$T$507,"E",PROGRAM,PROGD))</f>
        <v/>
      </c>
      <c r="N35" s="139" t="str">
        <f>IF(A35="","",COUNTIFS(Rumusan!$T$8:$T$507,"T",PROGRAM,PROGD))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19" t="s">
        <v>153</v>
      </c>
      <c r="B1" s="219"/>
      <c r="C1" s="219"/>
      <c r="D1" s="219"/>
      <c r="E1" s="219"/>
      <c r="F1" s="219"/>
      <c r="G1" s="219"/>
      <c r="H1" s="219"/>
      <c r="I1" s="219"/>
      <c r="J1" s="219"/>
      <c r="K1" s="219"/>
      <c r="L1" s="219"/>
      <c r="M1" s="219"/>
      <c r="N1" s="219"/>
      <c r="O1" s="219"/>
      <c r="P1" s="219"/>
      <c r="Q1" s="219"/>
      <c r="R1" s="219"/>
      <c r="S1" s="219"/>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20" t="s">
        <v>49</v>
      </c>
      <c r="B5" s="223" t="s">
        <v>142</v>
      </c>
      <c r="C5" s="226" t="s">
        <v>139</v>
      </c>
      <c r="D5" s="227"/>
      <c r="E5" s="227"/>
      <c r="F5" s="227"/>
      <c r="G5" s="227"/>
      <c r="H5" s="227"/>
      <c r="I5" s="227"/>
      <c r="J5" s="227"/>
      <c r="K5" s="227"/>
      <c r="L5" s="227"/>
      <c r="M5" s="227"/>
      <c r="N5" s="227"/>
      <c r="O5" s="227"/>
      <c r="P5" s="228"/>
      <c r="Q5" s="229" t="s">
        <v>140</v>
      </c>
      <c r="R5" s="231"/>
      <c r="S5" s="241" t="s">
        <v>141</v>
      </c>
    </row>
    <row r="6" spans="1:19" ht="54.95" customHeight="1" x14ac:dyDescent="0.25">
      <c r="A6" s="221"/>
      <c r="B6" s="224"/>
      <c r="C6" s="234" t="s">
        <v>11</v>
      </c>
      <c r="D6" s="235"/>
      <c r="E6" s="235" t="s">
        <v>14</v>
      </c>
      <c r="F6" s="235"/>
      <c r="G6" s="235"/>
      <c r="H6" s="235" t="s">
        <v>18</v>
      </c>
      <c r="I6" s="235"/>
      <c r="J6" s="235" t="s">
        <v>21</v>
      </c>
      <c r="K6" s="235"/>
      <c r="L6" s="235"/>
      <c r="M6" s="235"/>
      <c r="N6" s="235"/>
      <c r="O6" s="235" t="s">
        <v>18</v>
      </c>
      <c r="P6" s="237" t="s">
        <v>21</v>
      </c>
      <c r="Q6" s="239" t="s">
        <v>18</v>
      </c>
      <c r="R6" s="232" t="s">
        <v>21</v>
      </c>
      <c r="S6" s="242"/>
    </row>
    <row r="7" spans="1:19" ht="24.95" customHeight="1" thickBot="1" x14ac:dyDescent="0.3">
      <c r="A7" s="222"/>
      <c r="B7" s="225"/>
      <c r="C7" s="134" t="s">
        <v>12</v>
      </c>
      <c r="D7" s="135" t="s">
        <v>13</v>
      </c>
      <c r="E7" s="135" t="s">
        <v>15</v>
      </c>
      <c r="F7" s="135" t="s">
        <v>16</v>
      </c>
      <c r="G7" s="135" t="s">
        <v>17</v>
      </c>
      <c r="H7" s="135" t="s">
        <v>19</v>
      </c>
      <c r="I7" s="135" t="s">
        <v>20</v>
      </c>
      <c r="J7" s="135" t="s">
        <v>22</v>
      </c>
      <c r="K7" s="135" t="s">
        <v>23</v>
      </c>
      <c r="L7" s="135" t="s">
        <v>24</v>
      </c>
      <c r="M7" s="135" t="s">
        <v>25</v>
      </c>
      <c r="N7" s="135" t="s">
        <v>26</v>
      </c>
      <c r="O7" s="236"/>
      <c r="P7" s="238"/>
      <c r="Q7" s="240"/>
      <c r="R7" s="233"/>
      <c r="S7" s="243"/>
    </row>
    <row r="8" spans="1:19" ht="24.95" customHeight="1" thickBot="1" x14ac:dyDescent="0.3">
      <c r="A8" s="136" t="str">
        <f>IF(OR(JENISKUR="AKADEMIK (SVM)",JENISKUR="UMUM (DVM)"),NAMAKUR,"")</f>
        <v/>
      </c>
      <c r="B8" s="137" t="str">
        <f>IF(A8="","",COUNTIFS(Rumusan!$G$8:$G$507,1,KUMPULAN,KUMPA))</f>
        <v/>
      </c>
      <c r="C8" s="138" t="str">
        <f>IF(A8="","",COUNTIFS(Rumusan!$T$8:$T$507,"A",KUMPULAN,KUMPA))</f>
        <v/>
      </c>
      <c r="D8" s="139" t="str">
        <f>IF(A8="","",COUNTIFS(Rumusan!$T$8:$T$507,"A-",KUMPULAN,KUMPA))</f>
        <v/>
      </c>
      <c r="E8" s="139" t="str">
        <f>IF(A8="","",COUNTIFS(Rumusan!$T$8:$T$507,"B+",KUMPULAN,KUMPA))</f>
        <v/>
      </c>
      <c r="F8" s="139" t="str">
        <f>IF(A8="","",COUNTIFS(Rumusan!$T$8:$T$507,"B",KUMPULAN,KUMPA))</f>
        <v/>
      </c>
      <c r="G8" s="139" t="str">
        <f>IF(A8="","",COUNTIFS(Rumusan!$T$8:$T$507,"B-",KUMPULAN,KUMPA))</f>
        <v/>
      </c>
      <c r="H8" s="139" t="str">
        <f>IF(A8="","",COUNTIFS(Rumusan!$T$8:$T$507,"C+",KUMPULAN,KUMPA))</f>
        <v/>
      </c>
      <c r="I8" s="139" t="str">
        <f>IF(A8="","",COUNTIFS(Rumusan!$T$8:$T$507,"C",KUMPULAN,KUMPA))</f>
        <v/>
      </c>
      <c r="J8" s="139" t="str">
        <f>IF(A8="","",COUNTIFS(Rumusan!$T$8:$T$507,"D+",KUMPULAN,KUMPA))</f>
        <v/>
      </c>
      <c r="K8" s="139" t="str">
        <f>IF(A8="","",COUNTIFS(Rumusan!$T$8:$T$507,"D",KUMPULAN,KUMPA))</f>
        <v/>
      </c>
      <c r="L8" s="139" t="str">
        <f>IF(A8="","",COUNTIFS(Rumusan!$T$8:$T$507,"D-",KUMPULAN,KUMPA))</f>
        <v/>
      </c>
      <c r="M8" s="139" t="str">
        <f>IF(A8="","",COUNTIFS(Rumusan!$T$8:$T$507,"E",KUMPULAN,KUMPA))</f>
        <v/>
      </c>
      <c r="N8" s="139" t="str">
        <f>IF(A8="","",COUNTIFS(Rumusan!$T$8:$T$507,"T",KUMPULAN,KUMPA))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19" t="s">
        <v>152</v>
      </c>
      <c r="B10" s="219"/>
      <c r="C10" s="219"/>
      <c r="D10" s="219"/>
      <c r="E10" s="219"/>
      <c r="F10" s="219"/>
      <c r="G10" s="219"/>
      <c r="H10" s="219"/>
      <c r="I10" s="219"/>
      <c r="J10" s="219"/>
      <c r="K10" s="219"/>
      <c r="L10" s="219"/>
      <c r="M10" s="219"/>
      <c r="N10" s="219"/>
      <c r="O10" s="219"/>
      <c r="P10" s="219"/>
      <c r="Q10" s="219"/>
      <c r="R10" s="219"/>
      <c r="S10" s="219"/>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20" t="s">
        <v>49</v>
      </c>
      <c r="B14" s="223" t="s">
        <v>142</v>
      </c>
      <c r="C14" s="226" t="s">
        <v>139</v>
      </c>
      <c r="D14" s="227"/>
      <c r="E14" s="227"/>
      <c r="F14" s="227"/>
      <c r="G14" s="227"/>
      <c r="H14" s="227"/>
      <c r="I14" s="227"/>
      <c r="J14" s="227"/>
      <c r="K14" s="227"/>
      <c r="L14" s="227"/>
      <c r="M14" s="227"/>
      <c r="N14" s="227"/>
      <c r="O14" s="227"/>
      <c r="P14" s="228"/>
      <c r="Q14" s="229" t="s">
        <v>140</v>
      </c>
      <c r="R14" s="231"/>
      <c r="S14" s="241" t="s">
        <v>141</v>
      </c>
    </row>
    <row r="15" spans="1:19" ht="54.95" customHeight="1" x14ac:dyDescent="0.25">
      <c r="A15" s="221"/>
      <c r="B15" s="224"/>
      <c r="C15" s="144" t="s">
        <v>62</v>
      </c>
      <c r="D15" s="145" t="s">
        <v>63</v>
      </c>
      <c r="E15" s="235" t="s">
        <v>64</v>
      </c>
      <c r="F15" s="235"/>
      <c r="G15" s="235"/>
      <c r="H15" s="235" t="s">
        <v>65</v>
      </c>
      <c r="I15" s="235"/>
      <c r="J15" s="235"/>
      <c r="K15" s="235"/>
      <c r="L15" s="235"/>
      <c r="M15" s="235"/>
      <c r="N15" s="235"/>
      <c r="O15" s="244" t="s">
        <v>64</v>
      </c>
      <c r="P15" s="246" t="s">
        <v>65</v>
      </c>
      <c r="Q15" s="215" t="s">
        <v>64</v>
      </c>
      <c r="R15" s="217" t="s">
        <v>65</v>
      </c>
      <c r="S15" s="242"/>
    </row>
    <row r="16" spans="1:19" ht="24.95" customHeight="1" thickBot="1" x14ac:dyDescent="0.3">
      <c r="A16" s="222"/>
      <c r="B16" s="225"/>
      <c r="C16" s="134" t="s">
        <v>12</v>
      </c>
      <c r="D16" s="135" t="s">
        <v>13</v>
      </c>
      <c r="E16" s="135" t="s">
        <v>15</v>
      </c>
      <c r="F16" s="135" t="s">
        <v>16</v>
      </c>
      <c r="G16" s="135" t="s">
        <v>17</v>
      </c>
      <c r="H16" s="135" t="s">
        <v>19</v>
      </c>
      <c r="I16" s="135" t="s">
        <v>20</v>
      </c>
      <c r="J16" s="135" t="s">
        <v>22</v>
      </c>
      <c r="K16" s="135" t="s">
        <v>23</v>
      </c>
      <c r="L16" s="135" t="s">
        <v>24</v>
      </c>
      <c r="M16" s="135" t="s">
        <v>25</v>
      </c>
      <c r="N16" s="135" t="s">
        <v>26</v>
      </c>
      <c r="O16" s="245"/>
      <c r="P16" s="247"/>
      <c r="Q16" s="216"/>
      <c r="R16" s="218"/>
      <c r="S16" s="243"/>
    </row>
    <row r="17" spans="1:19" ht="24.95" customHeight="1" thickBot="1" x14ac:dyDescent="0.3">
      <c r="A17" s="136" t="str">
        <f>IF(JENISKUR="VOKASIONAL",NAMAKUR,"")</f>
        <v/>
      </c>
      <c r="B17" s="137" t="str">
        <f>IF(A17="","",COUNTIFS(Rumusan!$G$8:$G$507,1,KUMPULAN,KUMPB))</f>
        <v/>
      </c>
      <c r="C17" s="138" t="str">
        <f>IF(A17="","",COUNTIFS(Rumusan!$T$8:$T$507,"A",KUMPULAN,KUMPB))</f>
        <v/>
      </c>
      <c r="D17" s="139" t="str">
        <f>IF(A17="","",COUNTIFS(Rumusan!$T$8:$T$507,"A-",KUMPULAN,KUMPB))</f>
        <v/>
      </c>
      <c r="E17" s="139" t="str">
        <f>IF(A17="","",COUNTIFS(Rumusan!$T$8:$T$507,"B+",KUMPULAN,KUMPB))</f>
        <v/>
      </c>
      <c r="F17" s="139" t="str">
        <f>IF(A17="","",COUNTIFS(Rumusan!$T$8:$T$507,"B",KUMPULAN,KUMPB))</f>
        <v/>
      </c>
      <c r="G17" s="139" t="str">
        <f>IF(A17="","",COUNTIFS(Rumusan!$T$8:$T$507,"B-",KUMPULAN,KUMPB))</f>
        <v/>
      </c>
      <c r="H17" s="139" t="str">
        <f>IF(A17="","",COUNTIFS(Rumusan!$T$8:$T$507,"C+",KUMPULAN,KUMPB))</f>
        <v/>
      </c>
      <c r="I17" s="139" t="str">
        <f>IF(A17="","",COUNTIFS(Rumusan!$T$8:$T$507,"C",KUMPULAN,KUMPB))</f>
        <v/>
      </c>
      <c r="J17" s="139" t="str">
        <f>IF(A17="","",COUNTIFS(Rumusan!$T$8:$T$507,"D+",KUMPULAN,KUMPB))</f>
        <v/>
      </c>
      <c r="K17" s="139" t="str">
        <f>IF(A17="","",COUNTIFS(Rumusan!$T$8:$T$507,"D",KUMPULAN,KUMPB))</f>
        <v/>
      </c>
      <c r="L17" s="139" t="str">
        <f>IF(A17="","",COUNTIFS(Rumusan!$T$8:$T$507,"D-",KUMPULAN,KUMPB))</f>
        <v/>
      </c>
      <c r="M17" s="139" t="str">
        <f>IF(A17="","",COUNTIFS(Rumusan!$T$8:$T$507,"E",KUMPULAN,KUMPB))</f>
        <v/>
      </c>
      <c r="N17" s="139" t="str">
        <f>IF(A17="","",COUNTIFS(Rumusan!$T$8:$T$507,"T",KUMPULAN,KUMPB))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19" t="s">
        <v>151</v>
      </c>
      <c r="B19" s="219"/>
      <c r="C19" s="219"/>
      <c r="D19" s="219"/>
      <c r="E19" s="219"/>
      <c r="F19" s="219"/>
      <c r="G19" s="219"/>
      <c r="H19" s="219"/>
      <c r="I19" s="219"/>
      <c r="J19" s="219"/>
      <c r="K19" s="219"/>
      <c r="L19" s="219"/>
      <c r="M19" s="219"/>
      <c r="N19" s="219"/>
      <c r="O19" s="219"/>
      <c r="P19" s="219"/>
      <c r="Q19" s="219"/>
      <c r="R19" s="219"/>
      <c r="S19" s="219"/>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20" t="s">
        <v>49</v>
      </c>
      <c r="B23" s="223" t="s">
        <v>142</v>
      </c>
      <c r="C23" s="226" t="s">
        <v>139</v>
      </c>
      <c r="D23" s="227"/>
      <c r="E23" s="227"/>
      <c r="F23" s="227"/>
      <c r="G23" s="227"/>
      <c r="H23" s="227"/>
      <c r="I23" s="227"/>
      <c r="J23" s="227"/>
      <c r="K23" s="227"/>
      <c r="L23" s="227"/>
      <c r="M23" s="227"/>
      <c r="N23" s="227"/>
      <c r="O23" s="227"/>
      <c r="P23" s="228"/>
      <c r="Q23" s="229" t="s">
        <v>140</v>
      </c>
      <c r="R23" s="231"/>
      <c r="S23" s="241" t="s">
        <v>141</v>
      </c>
    </row>
    <row r="24" spans="1:19" ht="54.95" customHeight="1" x14ac:dyDescent="0.25">
      <c r="A24" s="221"/>
      <c r="B24" s="224"/>
      <c r="C24" s="234" t="s">
        <v>64</v>
      </c>
      <c r="D24" s="235"/>
      <c r="E24" s="235"/>
      <c r="F24" s="235"/>
      <c r="G24" s="235"/>
      <c r="H24" s="235"/>
      <c r="I24" s="235"/>
      <c r="J24" s="235" t="s">
        <v>65</v>
      </c>
      <c r="K24" s="235"/>
      <c r="L24" s="235"/>
      <c r="M24" s="235"/>
      <c r="N24" s="235"/>
      <c r="O24" s="244" t="s">
        <v>64</v>
      </c>
      <c r="P24" s="246" t="s">
        <v>65</v>
      </c>
      <c r="Q24" s="215" t="s">
        <v>64</v>
      </c>
      <c r="R24" s="217" t="s">
        <v>65</v>
      </c>
      <c r="S24" s="242"/>
    </row>
    <row r="25" spans="1:19" ht="24.95" customHeight="1" thickBot="1" x14ac:dyDescent="0.3">
      <c r="A25" s="222"/>
      <c r="B25" s="225"/>
      <c r="C25" s="134" t="s">
        <v>12</v>
      </c>
      <c r="D25" s="135" t="s">
        <v>13</v>
      </c>
      <c r="E25" s="135" t="s">
        <v>15</v>
      </c>
      <c r="F25" s="135" t="s">
        <v>16</v>
      </c>
      <c r="G25" s="135" t="s">
        <v>17</v>
      </c>
      <c r="H25" s="135" t="s">
        <v>19</v>
      </c>
      <c r="I25" s="135" t="s">
        <v>20</v>
      </c>
      <c r="J25" s="135" t="s">
        <v>22</v>
      </c>
      <c r="K25" s="135" t="s">
        <v>23</v>
      </c>
      <c r="L25" s="135" t="s">
        <v>24</v>
      </c>
      <c r="M25" s="135" t="s">
        <v>25</v>
      </c>
      <c r="N25" s="135" t="s">
        <v>26</v>
      </c>
      <c r="O25" s="245"/>
      <c r="P25" s="247"/>
      <c r="Q25" s="216"/>
      <c r="R25" s="218"/>
      <c r="S25" s="243"/>
    </row>
    <row r="26" spans="1:19" ht="24.95" customHeight="1" thickBot="1" x14ac:dyDescent="0.3">
      <c r="A26" s="136" t="str">
        <f>IF(JENISKUR="PBE",NAMAKUR,"")</f>
        <v/>
      </c>
      <c r="B26" s="137" t="str">
        <f>IF(A26="","",COUNTIFS(Rumusan!$G$8:$G$507,1,KUMPULAN,KUMPC))</f>
        <v/>
      </c>
      <c r="C26" s="138" t="str">
        <f>IF(A26="","",COUNTIFS(Rumusan!$T$8:$T$507,"A",KUMPULAN,KUMPC))</f>
        <v/>
      </c>
      <c r="D26" s="139" t="str">
        <f>IF(A26="","",COUNTIFS(Rumusan!$T$8:$T$507,"A-",KUMPULAN,KUMPC))</f>
        <v/>
      </c>
      <c r="E26" s="139" t="str">
        <f>IF(A26="","",COUNTIFS(Rumusan!$T$8:$T$507,"B+",KUMPULAN,KUMPC))</f>
        <v/>
      </c>
      <c r="F26" s="139" t="str">
        <f>IF(A26="","",COUNTIFS(Rumusan!$T$8:$T$507,"B",KUMPULAN,KUMPC))</f>
        <v/>
      </c>
      <c r="G26" s="139" t="str">
        <f>IF(A26="","",COUNTIFS(Rumusan!$T$8:$T$507,"B-",KUMPULAN,KUMPC))</f>
        <v/>
      </c>
      <c r="H26" s="139" t="str">
        <f>IF(A26="","",COUNTIFS(Rumusan!$T$8:$T$507,"C+",KUMPULAN,KUMPC))</f>
        <v/>
      </c>
      <c r="I26" s="139" t="str">
        <f>IF(A26="","",COUNTIFS(Rumusan!$T$8:$T$507,"C",KUMPULAN,KUMPC))</f>
        <v/>
      </c>
      <c r="J26" s="139" t="str">
        <f>IF(A26="","",COUNTIFS(Rumusan!$T$8:$T$507,"D+",KUMPULAN,KUMPC))</f>
        <v/>
      </c>
      <c r="K26" s="139" t="str">
        <f>IF(A26="","",COUNTIFS(Rumusan!$T$8:$T$507,"D",KUMPULAN,KUMPC))</f>
        <v/>
      </c>
      <c r="L26" s="139" t="str">
        <f>IF(A26="","",COUNTIFS(Rumusan!$T$8:$T$507,"D-",KUMPULAN,KUMPC))</f>
        <v/>
      </c>
      <c r="M26" s="139" t="str">
        <f>IF(A26="","",COUNTIFS(Rumusan!$T$8:$T$507,"E",KUMPULAN,KUMPC))</f>
        <v/>
      </c>
      <c r="N26" s="139" t="str">
        <f>IF(A26="","",COUNTIFS(Rumusan!$T$8:$T$507,"T",KUMPULAN,KUMPC))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19" t="s">
        <v>150</v>
      </c>
      <c r="B28" s="219"/>
      <c r="C28" s="219"/>
      <c r="D28" s="219"/>
      <c r="E28" s="219"/>
      <c r="F28" s="219"/>
      <c r="G28" s="219"/>
      <c r="H28" s="219"/>
      <c r="I28" s="219"/>
      <c r="J28" s="219"/>
      <c r="K28" s="219"/>
      <c r="L28" s="219"/>
      <c r="M28" s="219"/>
      <c r="N28" s="219"/>
      <c r="O28" s="219"/>
      <c r="P28" s="219"/>
      <c r="Q28" s="219"/>
      <c r="R28" s="219"/>
      <c r="S28" s="219"/>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20" t="s">
        <v>49</v>
      </c>
      <c r="B32" s="223" t="s">
        <v>142</v>
      </c>
      <c r="C32" s="226" t="s">
        <v>139</v>
      </c>
      <c r="D32" s="227"/>
      <c r="E32" s="227"/>
      <c r="F32" s="227"/>
      <c r="G32" s="227"/>
      <c r="H32" s="227"/>
      <c r="I32" s="227"/>
      <c r="J32" s="227"/>
      <c r="K32" s="227"/>
      <c r="L32" s="227"/>
      <c r="M32" s="227"/>
      <c r="N32" s="227"/>
      <c r="O32" s="227"/>
      <c r="P32" s="228"/>
      <c r="Q32" s="229" t="s">
        <v>140</v>
      </c>
      <c r="R32" s="230"/>
      <c r="S32" s="231" t="s">
        <v>141</v>
      </c>
    </row>
    <row r="33" spans="1:19" ht="54.95" customHeight="1" x14ac:dyDescent="0.25">
      <c r="A33" s="221"/>
      <c r="B33" s="224"/>
      <c r="C33" s="234" t="s">
        <v>11</v>
      </c>
      <c r="D33" s="235"/>
      <c r="E33" s="235" t="s">
        <v>14</v>
      </c>
      <c r="F33" s="235"/>
      <c r="G33" s="235" t="s">
        <v>18</v>
      </c>
      <c r="H33" s="235"/>
      <c r="I33" s="235"/>
      <c r="J33" s="235"/>
      <c r="K33" s="235"/>
      <c r="L33" s="235" t="s">
        <v>21</v>
      </c>
      <c r="M33" s="235"/>
      <c r="N33" s="235"/>
      <c r="O33" s="235" t="s">
        <v>18</v>
      </c>
      <c r="P33" s="237" t="s">
        <v>21</v>
      </c>
      <c r="Q33" s="239" t="s">
        <v>18</v>
      </c>
      <c r="R33" s="213" t="s">
        <v>21</v>
      </c>
      <c r="S33" s="232"/>
    </row>
    <row r="34" spans="1:19" ht="24.95" customHeight="1" thickBot="1" x14ac:dyDescent="0.3">
      <c r="A34" s="222"/>
      <c r="B34" s="225"/>
      <c r="C34" s="134" t="s">
        <v>12</v>
      </c>
      <c r="D34" s="135" t="s">
        <v>13</v>
      </c>
      <c r="E34" s="135" t="s">
        <v>15</v>
      </c>
      <c r="F34" s="135" t="s">
        <v>16</v>
      </c>
      <c r="G34" s="135" t="s">
        <v>17</v>
      </c>
      <c r="H34" s="135" t="s">
        <v>19</v>
      </c>
      <c r="I34" s="135" t="s">
        <v>20</v>
      </c>
      <c r="J34" s="135" t="s">
        <v>22</v>
      </c>
      <c r="K34" s="135" t="s">
        <v>23</v>
      </c>
      <c r="L34" s="135" t="s">
        <v>24</v>
      </c>
      <c r="M34" s="135" t="s">
        <v>25</v>
      </c>
      <c r="N34" s="135" t="s">
        <v>26</v>
      </c>
      <c r="O34" s="236"/>
      <c r="P34" s="238"/>
      <c r="Q34" s="240"/>
      <c r="R34" s="214"/>
      <c r="S34" s="233"/>
    </row>
    <row r="35" spans="1:19" ht="24.95" customHeight="1" thickBot="1" x14ac:dyDescent="0.3">
      <c r="A35" s="136" t="str">
        <f>IF(JENISKUR="OJT",NAMAKUR,"")</f>
        <v/>
      </c>
      <c r="B35" s="137" t="str">
        <f>IF(A35="","",COUNTIFS(Rumusan!$G$8:$G$507,1,KUMPULAN,KUMPD))</f>
        <v/>
      </c>
      <c r="C35" s="138" t="str">
        <f>IF(A35="","",COUNTIFS(Rumusan!$T$8:$T$507,"A",KUMPULAN,KUMPD))</f>
        <v/>
      </c>
      <c r="D35" s="139" t="str">
        <f>IF(A35="","",COUNTIFS(Rumusan!$T$8:$T$507,"A-",KUMPULAN,KUMPD))</f>
        <v/>
      </c>
      <c r="E35" s="139" t="str">
        <f>IF(A35="","",COUNTIFS(Rumusan!$T$8:$T$507,"B+",KUMPULAN,KUMPD))</f>
        <v/>
      </c>
      <c r="F35" s="139" t="str">
        <f>IF(A35="","",COUNTIFS(Rumusan!$T$8:$T$507,"B",KUMPULAN,KUMPD))</f>
        <v/>
      </c>
      <c r="G35" s="139" t="str">
        <f>IF(A35="","",COUNTIFS(Rumusan!$T$8:$T$507,"B-",KUMPULAN,KUMPD))</f>
        <v/>
      </c>
      <c r="H35" s="139" t="str">
        <f>IF(A35="","",COUNTIFS(Rumusan!$T$8:$T$507,"C+",KUMPULAN,KUMPD))</f>
        <v/>
      </c>
      <c r="I35" s="139" t="str">
        <f>IF(A35="","",COUNTIFS(Rumusan!$T$8:$T$507,"C",KUMPULAN,KUMPD))</f>
        <v/>
      </c>
      <c r="J35" s="139" t="str">
        <f>IF(A35="","",COUNTIFS(Rumusan!$T$8:$T$507,"D+",KUMPULAN,KUMPD))</f>
        <v/>
      </c>
      <c r="K35" s="139" t="str">
        <f>IF(A35="","",COUNTIFS(Rumusan!$T$8:$T$507,"D",KUMPULAN,KUMPD))</f>
        <v/>
      </c>
      <c r="L35" s="139" t="str">
        <f>IF(A35="","",COUNTIFS(Rumusan!$T$8:$T$507,"D-",KUMPULAN,KUMPD))</f>
        <v/>
      </c>
      <c r="M35" s="139" t="str">
        <f>IF(A35="","",COUNTIFS(Rumusan!$T$8:$T$507,"E",KUMPULAN,KUMPD))</f>
        <v/>
      </c>
      <c r="N35" s="139" t="str">
        <f>IF(A35="","",COUNTIFS(Rumusan!$T$8:$T$507,"T",KUMPULAN,KUMPD))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activeCell="D7" sqref="D7"/>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19" t="s">
        <v>143</v>
      </c>
      <c r="B1" s="219"/>
      <c r="C1" s="219"/>
      <c r="D1" s="219"/>
      <c r="E1" s="219"/>
      <c r="F1" s="219"/>
      <c r="G1" s="219"/>
      <c r="H1" s="219"/>
      <c r="I1" s="219"/>
      <c r="J1" s="219"/>
      <c r="K1" s="219"/>
      <c r="L1" s="219"/>
      <c r="M1" s="219"/>
      <c r="N1" s="219"/>
      <c r="O1" s="219"/>
      <c r="P1" s="219"/>
      <c r="Q1" s="219"/>
      <c r="R1" s="219"/>
      <c r="S1" s="219"/>
    </row>
    <row r="2" spans="1:19" ht="24.95" customHeight="1" x14ac:dyDescent="0.25">
      <c r="A2" s="131" t="s">
        <v>147</v>
      </c>
      <c r="B2" s="132" t="str">
        <f>IF(A7="","",TAHUN)</f>
        <v/>
      </c>
    </row>
    <row r="3" spans="1:19" ht="24.95" customHeight="1" thickBot="1" x14ac:dyDescent="0.3">
      <c r="A3" s="131" t="s">
        <v>148</v>
      </c>
      <c r="B3" s="132" t="str">
        <f>IF(A7="","",SEM)</f>
        <v/>
      </c>
    </row>
    <row r="4" spans="1:19" ht="24.95" customHeight="1" x14ac:dyDescent="0.25">
      <c r="A4" s="220" t="s">
        <v>49</v>
      </c>
      <c r="B4" s="223" t="s">
        <v>142</v>
      </c>
      <c r="C4" s="226" t="s">
        <v>139</v>
      </c>
      <c r="D4" s="227"/>
      <c r="E4" s="227"/>
      <c r="F4" s="227"/>
      <c r="G4" s="227"/>
      <c r="H4" s="227"/>
      <c r="I4" s="227"/>
      <c r="J4" s="227"/>
      <c r="K4" s="227"/>
      <c r="L4" s="227"/>
      <c r="M4" s="227"/>
      <c r="N4" s="227"/>
      <c r="O4" s="227"/>
      <c r="P4" s="228"/>
      <c r="Q4" s="229" t="s">
        <v>140</v>
      </c>
      <c r="R4" s="231"/>
      <c r="S4" s="241" t="s">
        <v>141</v>
      </c>
    </row>
    <row r="5" spans="1:19" ht="54.95" customHeight="1" x14ac:dyDescent="0.25">
      <c r="A5" s="221"/>
      <c r="B5" s="224"/>
      <c r="C5" s="234" t="s">
        <v>11</v>
      </c>
      <c r="D5" s="235"/>
      <c r="E5" s="235" t="s">
        <v>14</v>
      </c>
      <c r="F5" s="235"/>
      <c r="G5" s="235"/>
      <c r="H5" s="235" t="s">
        <v>18</v>
      </c>
      <c r="I5" s="235"/>
      <c r="J5" s="235" t="s">
        <v>21</v>
      </c>
      <c r="K5" s="235"/>
      <c r="L5" s="235"/>
      <c r="M5" s="235"/>
      <c r="N5" s="235"/>
      <c r="O5" s="235" t="s">
        <v>18</v>
      </c>
      <c r="P5" s="237" t="s">
        <v>21</v>
      </c>
      <c r="Q5" s="239" t="s">
        <v>18</v>
      </c>
      <c r="R5" s="232" t="s">
        <v>21</v>
      </c>
      <c r="S5" s="242"/>
    </row>
    <row r="6" spans="1:19" ht="24.95" customHeight="1" thickBot="1" x14ac:dyDescent="0.3">
      <c r="A6" s="222"/>
      <c r="B6" s="225"/>
      <c r="C6" s="134" t="s">
        <v>12</v>
      </c>
      <c r="D6" s="135" t="s">
        <v>13</v>
      </c>
      <c r="E6" s="135" t="s">
        <v>15</v>
      </c>
      <c r="F6" s="135" t="s">
        <v>16</v>
      </c>
      <c r="G6" s="135" t="s">
        <v>17</v>
      </c>
      <c r="H6" s="135" t="s">
        <v>19</v>
      </c>
      <c r="I6" s="135" t="s">
        <v>20</v>
      </c>
      <c r="J6" s="135" t="s">
        <v>22</v>
      </c>
      <c r="K6" s="135" t="s">
        <v>23</v>
      </c>
      <c r="L6" s="135" t="s">
        <v>24</v>
      </c>
      <c r="M6" s="135" t="s">
        <v>25</v>
      </c>
      <c r="N6" s="135" t="s">
        <v>26</v>
      </c>
      <c r="O6" s="236"/>
      <c r="P6" s="238"/>
      <c r="Q6" s="240"/>
      <c r="R6" s="233"/>
      <c r="S6" s="243"/>
    </row>
    <row r="7" spans="1:19" ht="24.95" customHeight="1" thickBot="1" x14ac:dyDescent="0.3">
      <c r="A7" s="136" t="str">
        <f>IF(OR(JENISKUR="AKADEMIK (SVM)",JENISKUR="UMUM (DVM)"),NAMAKUR,"")</f>
        <v/>
      </c>
      <c r="B7" s="137" t="str">
        <f>IF(A7="","",COUNTIF(Rumusan!$G$8:$G$507,1))</f>
        <v/>
      </c>
      <c r="C7" s="138" t="str">
        <f>IF(A7="","",COUNTIF(Rumusan!$T$8:$T$507,"A"))</f>
        <v/>
      </c>
      <c r="D7" s="139" t="str">
        <f>IF(A7="","",COUNTIF(Rumusan!$T$8:$T$507,"A-"))</f>
        <v/>
      </c>
      <c r="E7" s="139" t="str">
        <f>IF(A7="","",COUNTIF(Rumusan!$T$8:$T$507,"B+"))</f>
        <v/>
      </c>
      <c r="F7" s="139" t="str">
        <f>IF(A7="","",COUNTIF(Rumusan!$T$8:$T$507,"B"))</f>
        <v/>
      </c>
      <c r="G7" s="139" t="str">
        <f>IF(A7="","",COUNTIF(Rumusan!$T$8:$T$507,"B-"))</f>
        <v/>
      </c>
      <c r="H7" s="139" t="str">
        <f>IF(A7="","",COUNTIF(Rumusan!$T$8:$T$507,"C+"))</f>
        <v/>
      </c>
      <c r="I7" s="139" t="str">
        <f>IF(A7="","",COUNTIF(Rumusan!$T$8:$T$507,"C"))</f>
        <v/>
      </c>
      <c r="J7" s="139" t="str">
        <f>IF(A7="","",COUNTIF(Rumusan!$T$8:$T$507,"D+"))</f>
        <v/>
      </c>
      <c r="K7" s="139" t="str">
        <f>IF(A7="","",COUNTIF(Rumusan!$T$8:$T$507,"D"))</f>
        <v/>
      </c>
      <c r="L7" s="139" t="str">
        <f>IF(A7="","",COUNTIF(Rumusan!$T$8:$T$507,"D-"))</f>
        <v/>
      </c>
      <c r="M7" s="139" t="str">
        <f>IF(A7="","",COUNTIF(Rumusan!$T$8:$T$507,"E"))</f>
        <v/>
      </c>
      <c r="N7" s="139" t="str">
        <f>IF(A7="","",COUNTIF(Rumusan!$T$8:$T$507,"T"))</f>
        <v/>
      </c>
      <c r="O7" s="139" t="str">
        <f>IF(A7="","",SUM(C7:I7))</f>
        <v/>
      </c>
      <c r="P7" s="140" t="str">
        <f>IF(A7="","",SUM(J7:N7))</f>
        <v/>
      </c>
      <c r="Q7" s="141" t="str">
        <f>IF(OR(A7="",B7="",B7=0),"",O7/B7*100)</f>
        <v/>
      </c>
      <c r="R7" s="142" t="str">
        <f>IF(OR(A7="",B7="",B7=0),"",P7/B7*100)</f>
        <v/>
      </c>
      <c r="S7" s="143" t="str">
        <f>IF(OR(A7="",B7="",B7=0),"",SUM((C7*4)+(D7*3.67)+(E7*3.33)+(F7*3)+(G7*2.67)+(H7*2.33)+(I7*2)+(J7*1.67)+(K7*1.33)+(L7*1)+(M7*0)+(N7*0))/B7)</f>
        <v/>
      </c>
    </row>
    <row r="8" spans="1:19" ht="20.100000000000001" customHeight="1" x14ac:dyDescent="0.25"/>
    <row r="9" spans="1:19" ht="24.95" customHeight="1" x14ac:dyDescent="0.25">
      <c r="A9" s="219" t="s">
        <v>144</v>
      </c>
      <c r="B9" s="219"/>
      <c r="C9" s="219"/>
      <c r="D9" s="219"/>
      <c r="E9" s="219"/>
      <c r="F9" s="219"/>
      <c r="G9" s="219"/>
      <c r="H9" s="219"/>
      <c r="I9" s="219"/>
      <c r="J9" s="219"/>
      <c r="K9" s="219"/>
      <c r="L9" s="219"/>
      <c r="M9" s="219"/>
      <c r="N9" s="219"/>
      <c r="O9" s="219"/>
      <c r="P9" s="219"/>
      <c r="Q9" s="219"/>
      <c r="R9" s="219"/>
      <c r="S9" s="219"/>
    </row>
    <row r="10" spans="1:19" ht="24.95" customHeight="1" x14ac:dyDescent="0.25">
      <c r="A10" s="131" t="s">
        <v>147</v>
      </c>
      <c r="B10" s="132" t="str">
        <f>IF(A15="","",TAHUN)</f>
        <v/>
      </c>
    </row>
    <row r="11" spans="1:19" ht="24.95" customHeight="1" thickBot="1" x14ac:dyDescent="0.3">
      <c r="A11" s="131" t="s">
        <v>148</v>
      </c>
      <c r="B11" s="132" t="str">
        <f>IF(A15="","",SEM)</f>
        <v/>
      </c>
    </row>
    <row r="12" spans="1:19" ht="24.95" customHeight="1" x14ac:dyDescent="0.25">
      <c r="A12" s="220" t="s">
        <v>49</v>
      </c>
      <c r="B12" s="223" t="s">
        <v>142</v>
      </c>
      <c r="C12" s="226" t="s">
        <v>139</v>
      </c>
      <c r="D12" s="227"/>
      <c r="E12" s="227"/>
      <c r="F12" s="227"/>
      <c r="G12" s="227"/>
      <c r="H12" s="227"/>
      <c r="I12" s="227"/>
      <c r="J12" s="227"/>
      <c r="K12" s="227"/>
      <c r="L12" s="227"/>
      <c r="M12" s="227"/>
      <c r="N12" s="227"/>
      <c r="O12" s="227"/>
      <c r="P12" s="228"/>
      <c r="Q12" s="229" t="s">
        <v>140</v>
      </c>
      <c r="R12" s="231"/>
      <c r="S12" s="241" t="s">
        <v>141</v>
      </c>
    </row>
    <row r="13" spans="1:19" ht="54.95" customHeight="1" x14ac:dyDescent="0.25">
      <c r="A13" s="221"/>
      <c r="B13" s="224"/>
      <c r="C13" s="144" t="s">
        <v>62</v>
      </c>
      <c r="D13" s="145" t="s">
        <v>63</v>
      </c>
      <c r="E13" s="235" t="s">
        <v>64</v>
      </c>
      <c r="F13" s="235"/>
      <c r="G13" s="235"/>
      <c r="H13" s="235" t="s">
        <v>65</v>
      </c>
      <c r="I13" s="235"/>
      <c r="J13" s="235"/>
      <c r="K13" s="235"/>
      <c r="L13" s="235"/>
      <c r="M13" s="235"/>
      <c r="N13" s="235"/>
      <c r="O13" s="244" t="s">
        <v>64</v>
      </c>
      <c r="P13" s="246" t="s">
        <v>65</v>
      </c>
      <c r="Q13" s="215" t="s">
        <v>64</v>
      </c>
      <c r="R13" s="217" t="s">
        <v>65</v>
      </c>
      <c r="S13" s="242"/>
    </row>
    <row r="14" spans="1:19" ht="24.95" customHeight="1" thickBot="1" x14ac:dyDescent="0.3">
      <c r="A14" s="222"/>
      <c r="B14" s="225"/>
      <c r="C14" s="134" t="s">
        <v>12</v>
      </c>
      <c r="D14" s="135" t="s">
        <v>13</v>
      </c>
      <c r="E14" s="135" t="s">
        <v>15</v>
      </c>
      <c r="F14" s="135" t="s">
        <v>16</v>
      </c>
      <c r="G14" s="135" t="s">
        <v>17</v>
      </c>
      <c r="H14" s="135" t="s">
        <v>19</v>
      </c>
      <c r="I14" s="135" t="s">
        <v>20</v>
      </c>
      <c r="J14" s="135" t="s">
        <v>22</v>
      </c>
      <c r="K14" s="135" t="s">
        <v>23</v>
      </c>
      <c r="L14" s="135" t="s">
        <v>24</v>
      </c>
      <c r="M14" s="135" t="s">
        <v>25</v>
      </c>
      <c r="N14" s="135" t="s">
        <v>26</v>
      </c>
      <c r="O14" s="245"/>
      <c r="P14" s="247"/>
      <c r="Q14" s="216"/>
      <c r="R14" s="218"/>
      <c r="S14" s="243"/>
    </row>
    <row r="15" spans="1:19" ht="24.95" customHeight="1" thickBot="1" x14ac:dyDescent="0.3">
      <c r="A15" s="136" t="str">
        <f>IF(JENISKUR="VOKASIONAL",NAMAKUR,"")</f>
        <v/>
      </c>
      <c r="B15" s="137" t="str">
        <f>IF(A15="","",COUNTIF(Rumusan!$G$8:$G$507,1))</f>
        <v/>
      </c>
      <c r="C15" s="138" t="str">
        <f>IF(A15="","",COUNTIF(Rumusan!$T$8:$T$507,"A"))</f>
        <v/>
      </c>
      <c r="D15" s="139" t="str">
        <f>IF(A15="","",COUNTIF(Rumusan!$T$8:$T$507,"A-"))</f>
        <v/>
      </c>
      <c r="E15" s="139" t="str">
        <f>IF(A15="","",COUNTIF(Rumusan!$T$8:$T$507,"B+"))</f>
        <v/>
      </c>
      <c r="F15" s="139" t="str">
        <f>IF(A15="","",COUNTIF(Rumusan!$T$8:$T$507,"B"))</f>
        <v/>
      </c>
      <c r="G15" s="139" t="str">
        <f>IF(A15="","",COUNTIF(Rumusan!$T$8:$T$507,"B-"))</f>
        <v/>
      </c>
      <c r="H15" s="139" t="str">
        <f>IF(A15="","",COUNTIF(Rumusan!$T$8:$T$507,"C+"))</f>
        <v/>
      </c>
      <c r="I15" s="139" t="str">
        <f>IF(A15="","",COUNTIF(Rumusan!$T$8:$T$507,"C"))</f>
        <v/>
      </c>
      <c r="J15" s="139" t="str">
        <f>IF(A15="","",COUNTIF(Rumusan!$T$8:$T$507,"D+"))</f>
        <v/>
      </c>
      <c r="K15" s="139" t="str">
        <f>IF(A15="","",COUNTIF(Rumusan!$T$8:$T$507,"D"))</f>
        <v/>
      </c>
      <c r="L15" s="139" t="str">
        <f>IF(A15="","",COUNTIF(Rumusan!$T$8:$T$507,"D-"))</f>
        <v/>
      </c>
      <c r="M15" s="139" t="str">
        <f>IF(A15="","",COUNTIF(Rumusan!$T$8:$T$507,"E"))</f>
        <v/>
      </c>
      <c r="N15" s="139" t="str">
        <f>IF(A15="","",COUNTIF(Rumusan!$T$8:$T$507,"T"))</f>
        <v/>
      </c>
      <c r="O15" s="139" t="str">
        <f>IF(A15="","",SUM(C15:I15))</f>
        <v/>
      </c>
      <c r="P15" s="140" t="str">
        <f>IF(A15="","",SUM(J15:N15))</f>
        <v/>
      </c>
      <c r="Q15" s="141" t="str">
        <f>IF(OR(A15="",B15="",B15=0),"",O15/B15*100)</f>
        <v/>
      </c>
      <c r="R15" s="142" t="str">
        <f>IF(OR(A15="",B15="",B15=0),"",P15/B15*100)</f>
        <v/>
      </c>
      <c r="S15" s="143" t="str">
        <f>IF(OR(A15="",B15="",B15=0),"",SUM((C15*4)+(D15*3.67)+(E15*3.33)+(F15*3)+(G15*2.67)+(H15*2.33)+(I15*2)+(J15*1.67)+(K15*1.33)+(L15*1)+(M15*0)+(N15*0))/B15)</f>
        <v/>
      </c>
    </row>
    <row r="16" spans="1:19" ht="20.100000000000001" customHeight="1" x14ac:dyDescent="0.25"/>
    <row r="17" spans="1:19" ht="24.95" customHeight="1" x14ac:dyDescent="0.25">
      <c r="A17" s="219" t="s">
        <v>145</v>
      </c>
      <c r="B17" s="219"/>
      <c r="C17" s="219"/>
      <c r="D17" s="219"/>
      <c r="E17" s="219"/>
      <c r="F17" s="219"/>
      <c r="G17" s="219"/>
      <c r="H17" s="219"/>
      <c r="I17" s="219"/>
      <c r="J17" s="219"/>
      <c r="K17" s="219"/>
      <c r="L17" s="219"/>
      <c r="M17" s="219"/>
      <c r="N17" s="219"/>
      <c r="O17" s="219"/>
      <c r="P17" s="219"/>
      <c r="Q17" s="219"/>
      <c r="R17" s="219"/>
      <c r="S17" s="219"/>
    </row>
    <row r="18" spans="1:19" ht="24.95" customHeight="1" x14ac:dyDescent="0.25">
      <c r="A18" s="131" t="s">
        <v>147</v>
      </c>
      <c r="B18" s="132" t="str">
        <f>IF(A23="","",TAHUN)</f>
        <v/>
      </c>
    </row>
    <row r="19" spans="1:19" ht="24.95" customHeight="1" thickBot="1" x14ac:dyDescent="0.3">
      <c r="A19" s="131" t="s">
        <v>148</v>
      </c>
      <c r="B19" s="132" t="str">
        <f>IF(A23="","",SEM)</f>
        <v/>
      </c>
    </row>
    <row r="20" spans="1:19" ht="24.95" customHeight="1" x14ac:dyDescent="0.25">
      <c r="A20" s="220" t="s">
        <v>49</v>
      </c>
      <c r="B20" s="223" t="s">
        <v>142</v>
      </c>
      <c r="C20" s="226" t="s">
        <v>139</v>
      </c>
      <c r="D20" s="227"/>
      <c r="E20" s="227"/>
      <c r="F20" s="227"/>
      <c r="G20" s="227"/>
      <c r="H20" s="227"/>
      <c r="I20" s="227"/>
      <c r="J20" s="227"/>
      <c r="K20" s="227"/>
      <c r="L20" s="227"/>
      <c r="M20" s="227"/>
      <c r="N20" s="227"/>
      <c r="O20" s="227"/>
      <c r="P20" s="228"/>
      <c r="Q20" s="229" t="s">
        <v>140</v>
      </c>
      <c r="R20" s="231"/>
      <c r="S20" s="241" t="s">
        <v>141</v>
      </c>
    </row>
    <row r="21" spans="1:19" ht="54.95" customHeight="1" x14ac:dyDescent="0.25">
      <c r="A21" s="221"/>
      <c r="B21" s="224"/>
      <c r="C21" s="234" t="s">
        <v>64</v>
      </c>
      <c r="D21" s="235"/>
      <c r="E21" s="235"/>
      <c r="F21" s="235"/>
      <c r="G21" s="235"/>
      <c r="H21" s="235"/>
      <c r="I21" s="235"/>
      <c r="J21" s="235" t="s">
        <v>65</v>
      </c>
      <c r="K21" s="235"/>
      <c r="L21" s="235"/>
      <c r="M21" s="235"/>
      <c r="N21" s="235"/>
      <c r="O21" s="244" t="s">
        <v>64</v>
      </c>
      <c r="P21" s="246" t="s">
        <v>65</v>
      </c>
      <c r="Q21" s="215" t="s">
        <v>64</v>
      </c>
      <c r="R21" s="217" t="s">
        <v>65</v>
      </c>
      <c r="S21" s="242"/>
    </row>
    <row r="22" spans="1:19" ht="24.95" customHeight="1" thickBot="1" x14ac:dyDescent="0.3">
      <c r="A22" s="222"/>
      <c r="B22" s="225"/>
      <c r="C22" s="134" t="s">
        <v>12</v>
      </c>
      <c r="D22" s="135" t="s">
        <v>13</v>
      </c>
      <c r="E22" s="135" t="s">
        <v>15</v>
      </c>
      <c r="F22" s="135" t="s">
        <v>16</v>
      </c>
      <c r="G22" s="135" t="s">
        <v>17</v>
      </c>
      <c r="H22" s="135" t="s">
        <v>19</v>
      </c>
      <c r="I22" s="135" t="s">
        <v>20</v>
      </c>
      <c r="J22" s="135" t="s">
        <v>22</v>
      </c>
      <c r="K22" s="135" t="s">
        <v>23</v>
      </c>
      <c r="L22" s="135" t="s">
        <v>24</v>
      </c>
      <c r="M22" s="135" t="s">
        <v>25</v>
      </c>
      <c r="N22" s="135" t="s">
        <v>26</v>
      </c>
      <c r="O22" s="245"/>
      <c r="P22" s="247"/>
      <c r="Q22" s="216"/>
      <c r="R22" s="218"/>
      <c r="S22" s="243"/>
    </row>
    <row r="23" spans="1:19" ht="24.95" customHeight="1" thickBot="1" x14ac:dyDescent="0.3">
      <c r="A23" s="136" t="str">
        <f>IF(JENISKUR="PBE",NAMAKUR,"")</f>
        <v/>
      </c>
      <c r="B23" s="137" t="str">
        <f>IF(A23="","",COUNTIF(Rumusan!$G$8:$G$507,1))</f>
        <v/>
      </c>
      <c r="C23" s="138" t="str">
        <f>IF(A23="","",COUNTIF(Rumusan!$T$8:$T$507,"A"))</f>
        <v/>
      </c>
      <c r="D23" s="139" t="str">
        <f>IF(A23="","",COUNTIF(Rumusan!$T$8:$T$507,"A-"))</f>
        <v/>
      </c>
      <c r="E23" s="139" t="str">
        <f>IF(A23="","",COUNTIF(Rumusan!$T$8:$T$507,"B+"))</f>
        <v/>
      </c>
      <c r="F23" s="139" t="str">
        <f>IF(A23="","",COUNTIF(Rumusan!$T$8:$T$507,"B"))</f>
        <v/>
      </c>
      <c r="G23" s="139" t="str">
        <f>IF(A23="","",COUNTIF(Rumusan!$T$8:$T$507,"B-"))</f>
        <v/>
      </c>
      <c r="H23" s="139" t="str">
        <f>IF(A23="","",COUNTIF(Rumusan!$T$8:$T$507,"C+"))</f>
        <v/>
      </c>
      <c r="I23" s="139" t="str">
        <f>IF(A23="","",COUNTIF(Rumusan!$T$8:$T$507,"C"))</f>
        <v/>
      </c>
      <c r="J23" s="139" t="str">
        <f>IF(A23="","",COUNTIF(Rumusan!$T$8:$T$507,"D+"))</f>
        <v/>
      </c>
      <c r="K23" s="139" t="str">
        <f>IF(A23="","",COUNTIF(Rumusan!$T$8:$T$507,"D"))</f>
        <v/>
      </c>
      <c r="L23" s="139" t="str">
        <f>IF(A23="","",COUNTIF(Rumusan!$T$8:$T$507,"D-"))</f>
        <v/>
      </c>
      <c r="M23" s="139" t="str">
        <f>IF(A23="","",COUNTIF(Rumusan!$T$8:$T$507,"E"))</f>
        <v/>
      </c>
      <c r="N23" s="139" t="str">
        <f>IF(A23="","",COUNTIF(Rumusan!$T$8:$T$507,"T"))</f>
        <v/>
      </c>
      <c r="O23" s="139" t="str">
        <f>IF(A23="","",SUM(C23:I23))</f>
        <v/>
      </c>
      <c r="P23" s="140" t="str">
        <f>IF(A23="","",SUM(J23:N23))</f>
        <v/>
      </c>
      <c r="Q23" s="141" t="str">
        <f>IF(OR(A23="",B23="",B23=0),"",O23/B23*100)</f>
        <v/>
      </c>
      <c r="R23" s="142" t="str">
        <f>IF(OR(A23="",B23="",B23=0),"",P23/B23*100)</f>
        <v/>
      </c>
      <c r="S23" s="143" t="str">
        <f>IF(OR(A23="",B23="",B23=0),"",SUM((C23*4)+(D23*3.67)+(E23*3.33)+(F23*3)+(G23*2.67)+(H23*2.33)+(I23*2)+(J23*1.67)+(K23*1.33)+(L23*1)+(M23*0)+(N23*0))/B23)</f>
        <v/>
      </c>
    </row>
    <row r="24" spans="1:19" ht="20.100000000000001" customHeight="1" x14ac:dyDescent="0.25">
      <c r="A24" s="146"/>
      <c r="B24" s="146"/>
      <c r="C24" s="146"/>
      <c r="D24" s="146"/>
      <c r="E24" s="146"/>
      <c r="F24" s="146"/>
      <c r="G24" s="146"/>
      <c r="H24" s="146"/>
      <c r="I24" s="146"/>
      <c r="J24" s="146"/>
      <c r="K24" s="146"/>
      <c r="L24" s="146"/>
      <c r="M24" s="146"/>
      <c r="N24" s="146"/>
      <c r="O24" s="146"/>
      <c r="P24" s="146"/>
      <c r="Q24" s="147"/>
      <c r="R24" s="147"/>
      <c r="S24" s="147"/>
    </row>
    <row r="25" spans="1:19" ht="24.95" customHeight="1" x14ac:dyDescent="0.25">
      <c r="A25" s="219" t="s">
        <v>146</v>
      </c>
      <c r="B25" s="219"/>
      <c r="C25" s="219"/>
      <c r="D25" s="219"/>
      <c r="E25" s="219"/>
      <c r="F25" s="219"/>
      <c r="G25" s="219"/>
      <c r="H25" s="219"/>
      <c r="I25" s="219"/>
      <c r="J25" s="219"/>
      <c r="K25" s="219"/>
      <c r="L25" s="219"/>
      <c r="M25" s="219"/>
      <c r="N25" s="219"/>
      <c r="O25" s="219"/>
      <c r="P25" s="219"/>
      <c r="Q25" s="219"/>
      <c r="R25" s="219"/>
      <c r="S25" s="219"/>
    </row>
    <row r="26" spans="1:19" ht="24.95" customHeight="1" x14ac:dyDescent="0.25">
      <c r="A26" s="131" t="s">
        <v>147</v>
      </c>
      <c r="B26" s="132" t="str">
        <f>IF(A31="","",TAHUN)</f>
        <v/>
      </c>
      <c r="C26" s="146"/>
      <c r="D26" s="146"/>
      <c r="E26" s="146"/>
      <c r="F26" s="146"/>
      <c r="G26" s="146"/>
      <c r="H26" s="146"/>
      <c r="I26" s="146"/>
      <c r="J26" s="146"/>
      <c r="K26" s="146"/>
      <c r="L26" s="146"/>
      <c r="M26" s="146"/>
      <c r="N26" s="146"/>
      <c r="O26" s="146"/>
      <c r="P26" s="146"/>
      <c r="Q26" s="147"/>
      <c r="R26" s="147"/>
      <c r="S26" s="147"/>
    </row>
    <row r="27" spans="1:19" ht="24.95" customHeight="1" thickBot="1" x14ac:dyDescent="0.3">
      <c r="A27" s="131" t="s">
        <v>148</v>
      </c>
      <c r="B27" s="132" t="str">
        <f>IF(A31="","",SEM)</f>
        <v/>
      </c>
    </row>
    <row r="28" spans="1:19" ht="24.95" customHeight="1" x14ac:dyDescent="0.25">
      <c r="A28" s="220" t="s">
        <v>49</v>
      </c>
      <c r="B28" s="223" t="s">
        <v>142</v>
      </c>
      <c r="C28" s="226" t="s">
        <v>139</v>
      </c>
      <c r="D28" s="227"/>
      <c r="E28" s="227"/>
      <c r="F28" s="227"/>
      <c r="G28" s="227"/>
      <c r="H28" s="227"/>
      <c r="I28" s="227"/>
      <c r="J28" s="227"/>
      <c r="K28" s="227"/>
      <c r="L28" s="227"/>
      <c r="M28" s="227"/>
      <c r="N28" s="227"/>
      <c r="O28" s="227"/>
      <c r="P28" s="228"/>
      <c r="Q28" s="229" t="s">
        <v>140</v>
      </c>
      <c r="R28" s="230"/>
      <c r="S28" s="231" t="s">
        <v>141</v>
      </c>
    </row>
    <row r="29" spans="1:19" ht="54.95" customHeight="1" x14ac:dyDescent="0.25">
      <c r="A29" s="221"/>
      <c r="B29" s="224"/>
      <c r="C29" s="234" t="s">
        <v>11</v>
      </c>
      <c r="D29" s="235"/>
      <c r="E29" s="235" t="s">
        <v>14</v>
      </c>
      <c r="F29" s="235"/>
      <c r="G29" s="235" t="s">
        <v>18</v>
      </c>
      <c r="H29" s="235"/>
      <c r="I29" s="235"/>
      <c r="J29" s="235"/>
      <c r="K29" s="235"/>
      <c r="L29" s="235" t="s">
        <v>21</v>
      </c>
      <c r="M29" s="235"/>
      <c r="N29" s="235"/>
      <c r="O29" s="235" t="s">
        <v>18</v>
      </c>
      <c r="P29" s="237" t="s">
        <v>21</v>
      </c>
      <c r="Q29" s="239" t="s">
        <v>18</v>
      </c>
      <c r="R29" s="213" t="s">
        <v>21</v>
      </c>
      <c r="S29" s="232"/>
    </row>
    <row r="30" spans="1:19" ht="24.95" customHeight="1" thickBot="1" x14ac:dyDescent="0.3">
      <c r="A30" s="222"/>
      <c r="B30" s="225"/>
      <c r="C30" s="134" t="s">
        <v>12</v>
      </c>
      <c r="D30" s="135" t="s">
        <v>13</v>
      </c>
      <c r="E30" s="135" t="s">
        <v>15</v>
      </c>
      <c r="F30" s="135" t="s">
        <v>16</v>
      </c>
      <c r="G30" s="135" t="s">
        <v>17</v>
      </c>
      <c r="H30" s="135" t="s">
        <v>19</v>
      </c>
      <c r="I30" s="135" t="s">
        <v>20</v>
      </c>
      <c r="J30" s="135" t="s">
        <v>22</v>
      </c>
      <c r="K30" s="135" t="s">
        <v>23</v>
      </c>
      <c r="L30" s="135" t="s">
        <v>24</v>
      </c>
      <c r="M30" s="135" t="s">
        <v>25</v>
      </c>
      <c r="N30" s="135" t="s">
        <v>26</v>
      </c>
      <c r="O30" s="236"/>
      <c r="P30" s="238"/>
      <c r="Q30" s="240"/>
      <c r="R30" s="214"/>
      <c r="S30" s="233"/>
    </row>
    <row r="31" spans="1:19" ht="24.95" customHeight="1" thickBot="1" x14ac:dyDescent="0.3">
      <c r="A31" s="136" t="str">
        <f>IF(JENISKUR="OJT",NAMAKUR,"")</f>
        <v/>
      </c>
      <c r="B31" s="137" t="str">
        <f>IF(A31="","",COUNTIF(Rumusan!$G$8:$G$507,1))</f>
        <v/>
      </c>
      <c r="C31" s="138" t="str">
        <f>IF(A31="","",COUNTIF(Rumusan!$T$8:$T$507,"A"))</f>
        <v/>
      </c>
      <c r="D31" s="139" t="str">
        <f>IF(A31="","",COUNTIF(Rumusan!$T$8:$T$507,"A-"))</f>
        <v/>
      </c>
      <c r="E31" s="139" t="str">
        <f>IF(A31="","",COUNTIF(Rumusan!$T$8:$T$507,"B+"))</f>
        <v/>
      </c>
      <c r="F31" s="139" t="str">
        <f>IF(A31="","",COUNTIF(Rumusan!$T$8:$T$507,"B"))</f>
        <v/>
      </c>
      <c r="G31" s="139" t="str">
        <f>IF(A31="","",COUNTIF(Rumusan!$T$8:$T$507,"B-"))</f>
        <v/>
      </c>
      <c r="H31" s="139" t="str">
        <f>IF(A31="","",COUNTIF(Rumusan!$T$8:$T$507,"C+"))</f>
        <v/>
      </c>
      <c r="I31" s="139" t="str">
        <f>IF(A31="","",COUNTIF(Rumusan!$T$8:$T$507,"C"))</f>
        <v/>
      </c>
      <c r="J31" s="139" t="str">
        <f>IF(A31="","",COUNTIF(Rumusan!$T$8:$T$507,"D+"))</f>
        <v/>
      </c>
      <c r="K31" s="139" t="str">
        <f>IF(A31="","",COUNTIF(Rumusan!$T$8:$T$507,"D"))</f>
        <v/>
      </c>
      <c r="L31" s="139" t="str">
        <f>IF(A31="","",COUNTIF(Rumusan!$T$8:$T$507,"D-"))</f>
        <v/>
      </c>
      <c r="M31" s="139" t="str">
        <f>IF(A31="","",COUNTIF(Rumusan!$T$8:$T$507,"E"))</f>
        <v/>
      </c>
      <c r="N31" s="139" t="str">
        <f>IF(A31="","",COUNTIF(Rumusan!$T$8:$T$507,"T"))</f>
        <v/>
      </c>
      <c r="O31" s="139" t="str">
        <f>IF(A31="","",SUM(C31:I31))</f>
        <v/>
      </c>
      <c r="P31" s="140" t="str">
        <f>IF(A31="","",SUM(J31:N31))</f>
        <v/>
      </c>
      <c r="Q31" s="141" t="str">
        <f>IF(OR(A31="",B31="",B31=0),"",O31/B31*100)</f>
        <v/>
      </c>
      <c r="R31" s="148" t="str">
        <f>IF(OR(A31="",B31="",B31=0),"",P31/B31*100)</f>
        <v/>
      </c>
      <c r="S31" s="142" t="str">
        <f>IF(OR(A31="",B31="",B31=0),"",SUM((C31*4)+(D31*3.67)+(E31*3.33)+(F31*3)+(G31*2.67)+(H31*2.33)+(I31*2)+(J31*1.67)+(K31*1.33)+(L31*1)+(M31*0)+(N31*0))/B31)</f>
        <v/>
      </c>
    </row>
  </sheetData>
  <sheetProtection password="CE88" sheet="1" objects="1" scenarios="1"/>
  <mergeCells count="52">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 ref="Q4:R4"/>
    <mergeCell ref="Q5:Q6"/>
    <mergeCell ref="R5:R6"/>
    <mergeCell ref="Q13:Q14"/>
    <mergeCell ref="R13:R14"/>
    <mergeCell ref="A9:S9"/>
    <mergeCell ref="C12:P12"/>
    <mergeCell ref="C4:P4"/>
    <mergeCell ref="S4:S6"/>
    <mergeCell ref="S12:S14"/>
    <mergeCell ref="E13:G13"/>
    <mergeCell ref="H13:N13"/>
    <mergeCell ref="A4:A6"/>
    <mergeCell ref="B4:B6"/>
    <mergeCell ref="P21:P22"/>
    <mergeCell ref="C20:P20"/>
    <mergeCell ref="C5:D5"/>
    <mergeCell ref="E5:G5"/>
    <mergeCell ref="H5:I5"/>
    <mergeCell ref="J5:N5"/>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48" t="s">
        <v>66</v>
      </c>
      <c r="B1" s="248"/>
      <c r="C1" s="248"/>
      <c r="D1" s="248"/>
      <c r="E1" s="248" t="s">
        <v>67</v>
      </c>
      <c r="F1" s="248"/>
      <c r="G1" s="248"/>
      <c r="H1" s="248"/>
      <c r="I1" s="248" t="s">
        <v>138</v>
      </c>
      <c r="J1" s="248"/>
      <c r="K1" s="248"/>
      <c r="L1" s="248"/>
      <c r="M1" s="248" t="s">
        <v>137</v>
      </c>
      <c r="N1" s="248"/>
      <c r="O1" s="248"/>
      <c r="P1" s="248"/>
      <c r="Q1" s="101"/>
      <c r="R1" s="11"/>
    </row>
    <row r="2" spans="1:18" ht="24.75" customHeight="1" x14ac:dyDescent="0.25">
      <c r="A2" s="108" t="s">
        <v>26</v>
      </c>
      <c r="B2" s="108" t="s">
        <v>26</v>
      </c>
      <c r="C2" s="108">
        <v>0</v>
      </c>
      <c r="D2" s="108" t="s">
        <v>68</v>
      </c>
      <c r="E2" s="112" t="s">
        <v>26</v>
      </c>
      <c r="F2" s="112" t="s">
        <v>26</v>
      </c>
      <c r="G2" s="112">
        <v>0</v>
      </c>
      <c r="H2" s="112" t="s">
        <v>68</v>
      </c>
      <c r="I2" s="116" t="s">
        <v>26</v>
      </c>
      <c r="J2" s="116" t="s">
        <v>26</v>
      </c>
      <c r="K2" s="116">
        <v>0</v>
      </c>
      <c r="L2" s="116" t="s">
        <v>68</v>
      </c>
      <c r="M2" s="121" t="s">
        <v>26</v>
      </c>
      <c r="N2" s="121" t="s">
        <v>26</v>
      </c>
      <c r="O2" s="121">
        <v>0</v>
      </c>
      <c r="P2" s="121" t="s">
        <v>68</v>
      </c>
      <c r="Q2" s="11"/>
      <c r="R2" s="11"/>
    </row>
    <row r="3" spans="1:18" ht="24.75" customHeight="1" x14ac:dyDescent="0.25">
      <c r="A3" s="108">
        <v>0</v>
      </c>
      <c r="B3" s="108" t="s">
        <v>25</v>
      </c>
      <c r="C3" s="108">
        <v>0</v>
      </c>
      <c r="D3" s="109" t="s">
        <v>21</v>
      </c>
      <c r="E3" s="112">
        <v>0</v>
      </c>
      <c r="F3" s="112" t="s">
        <v>25</v>
      </c>
      <c r="G3" s="112">
        <v>0</v>
      </c>
      <c r="H3" s="113" t="s">
        <v>65</v>
      </c>
      <c r="I3" s="116">
        <v>0</v>
      </c>
      <c r="J3" s="116" t="s">
        <v>25</v>
      </c>
      <c r="K3" s="116">
        <v>0</v>
      </c>
      <c r="L3" s="117" t="s">
        <v>65</v>
      </c>
      <c r="M3" s="121">
        <v>0</v>
      </c>
      <c r="N3" s="121" t="s">
        <v>25</v>
      </c>
      <c r="O3" s="121">
        <v>0</v>
      </c>
      <c r="P3" s="122" t="s">
        <v>21</v>
      </c>
      <c r="Q3" s="102"/>
      <c r="R3" s="11"/>
    </row>
    <row r="4" spans="1:18" ht="24.75" customHeight="1" x14ac:dyDescent="0.25">
      <c r="A4" s="108">
        <v>35</v>
      </c>
      <c r="B4" s="108" t="s">
        <v>24</v>
      </c>
      <c r="C4" s="110">
        <v>1</v>
      </c>
      <c r="D4" s="109" t="s">
        <v>21</v>
      </c>
      <c r="E4" s="112">
        <v>35</v>
      </c>
      <c r="F4" s="112" t="s">
        <v>24</v>
      </c>
      <c r="G4" s="114">
        <v>1</v>
      </c>
      <c r="H4" s="113" t="s">
        <v>65</v>
      </c>
      <c r="I4" s="116">
        <v>35</v>
      </c>
      <c r="J4" s="116" t="s">
        <v>24</v>
      </c>
      <c r="K4" s="118">
        <v>1</v>
      </c>
      <c r="L4" s="117" t="s">
        <v>65</v>
      </c>
      <c r="M4" s="121">
        <v>35</v>
      </c>
      <c r="N4" s="121" t="s">
        <v>24</v>
      </c>
      <c r="O4" s="123">
        <v>1</v>
      </c>
      <c r="P4" s="122" t="s">
        <v>21</v>
      </c>
      <c r="Q4" s="105"/>
      <c r="R4" s="11"/>
    </row>
    <row r="5" spans="1:18" ht="24.75" customHeight="1" x14ac:dyDescent="0.25">
      <c r="A5" s="108">
        <v>40</v>
      </c>
      <c r="B5" s="108" t="s">
        <v>23</v>
      </c>
      <c r="C5" s="110">
        <v>1.33</v>
      </c>
      <c r="D5" s="109" t="s">
        <v>21</v>
      </c>
      <c r="E5" s="112">
        <v>40</v>
      </c>
      <c r="F5" s="112" t="s">
        <v>23</v>
      </c>
      <c r="G5" s="114">
        <v>1.33</v>
      </c>
      <c r="H5" s="113" t="s">
        <v>65</v>
      </c>
      <c r="I5" s="116">
        <v>40</v>
      </c>
      <c r="J5" s="116" t="s">
        <v>23</v>
      </c>
      <c r="K5" s="118">
        <v>1.33</v>
      </c>
      <c r="L5" s="117" t="s">
        <v>65</v>
      </c>
      <c r="M5" s="121">
        <v>40</v>
      </c>
      <c r="N5" s="121" t="s">
        <v>23</v>
      </c>
      <c r="O5" s="123">
        <v>1.33</v>
      </c>
      <c r="P5" s="124" t="s">
        <v>18</v>
      </c>
      <c r="Q5" s="105"/>
      <c r="R5" s="11"/>
    </row>
    <row r="6" spans="1:18" ht="24.75" customHeight="1" x14ac:dyDescent="0.25">
      <c r="A6" s="108">
        <v>45</v>
      </c>
      <c r="B6" s="108" t="s">
        <v>22</v>
      </c>
      <c r="C6" s="110">
        <v>1.67</v>
      </c>
      <c r="D6" s="109" t="s">
        <v>21</v>
      </c>
      <c r="E6" s="112">
        <v>45</v>
      </c>
      <c r="F6" s="112" t="s">
        <v>22</v>
      </c>
      <c r="G6" s="114">
        <v>1.67</v>
      </c>
      <c r="H6" s="113" t="s">
        <v>65</v>
      </c>
      <c r="I6" s="116">
        <v>45</v>
      </c>
      <c r="J6" s="116" t="s">
        <v>22</v>
      </c>
      <c r="K6" s="118">
        <v>1.67</v>
      </c>
      <c r="L6" s="117" t="s">
        <v>65</v>
      </c>
      <c r="M6" s="121">
        <v>45</v>
      </c>
      <c r="N6" s="121" t="s">
        <v>22</v>
      </c>
      <c r="O6" s="123">
        <v>1.67</v>
      </c>
      <c r="P6" s="124" t="s">
        <v>18</v>
      </c>
      <c r="Q6" s="105"/>
      <c r="R6" s="11"/>
    </row>
    <row r="7" spans="1:18" ht="24.75" customHeight="1" x14ac:dyDescent="0.25">
      <c r="A7" s="108">
        <v>50</v>
      </c>
      <c r="B7" s="108" t="s">
        <v>20</v>
      </c>
      <c r="C7" s="110">
        <v>2</v>
      </c>
      <c r="D7" s="109" t="s">
        <v>18</v>
      </c>
      <c r="E7" s="112">
        <v>50</v>
      </c>
      <c r="F7" s="112" t="s">
        <v>20</v>
      </c>
      <c r="G7" s="114">
        <v>2</v>
      </c>
      <c r="H7" s="113" t="s">
        <v>65</v>
      </c>
      <c r="I7" s="116">
        <v>50</v>
      </c>
      <c r="J7" s="116" t="s">
        <v>20</v>
      </c>
      <c r="K7" s="118">
        <v>2</v>
      </c>
      <c r="L7" s="119" t="s">
        <v>64</v>
      </c>
      <c r="M7" s="121">
        <v>50</v>
      </c>
      <c r="N7" s="121" t="s">
        <v>20</v>
      </c>
      <c r="O7" s="123">
        <v>2</v>
      </c>
      <c r="P7" s="122" t="s">
        <v>18</v>
      </c>
      <c r="Q7" s="105"/>
      <c r="R7" s="11"/>
    </row>
    <row r="8" spans="1:18" ht="24.75" customHeight="1" x14ac:dyDescent="0.25">
      <c r="A8" s="108">
        <v>55</v>
      </c>
      <c r="B8" s="108" t="s">
        <v>19</v>
      </c>
      <c r="C8" s="110">
        <v>2.33</v>
      </c>
      <c r="D8" s="109" t="s">
        <v>18</v>
      </c>
      <c r="E8" s="112">
        <v>55</v>
      </c>
      <c r="F8" s="112" t="s">
        <v>19</v>
      </c>
      <c r="G8" s="114">
        <v>2.33</v>
      </c>
      <c r="H8" s="113" t="s">
        <v>65</v>
      </c>
      <c r="I8" s="116">
        <v>55</v>
      </c>
      <c r="J8" s="116" t="s">
        <v>19</v>
      </c>
      <c r="K8" s="118">
        <v>2.33</v>
      </c>
      <c r="L8" s="119" t="s">
        <v>64</v>
      </c>
      <c r="M8" s="121">
        <v>55</v>
      </c>
      <c r="N8" s="121" t="s">
        <v>19</v>
      </c>
      <c r="O8" s="123">
        <v>2.33</v>
      </c>
      <c r="P8" s="122" t="s">
        <v>18</v>
      </c>
      <c r="Q8" s="105"/>
      <c r="R8" s="11"/>
    </row>
    <row r="9" spans="1:18" ht="24.75" customHeight="1" x14ac:dyDescent="0.25">
      <c r="A9" s="108">
        <v>60</v>
      </c>
      <c r="B9" s="108" t="s">
        <v>17</v>
      </c>
      <c r="C9" s="110">
        <v>2.67</v>
      </c>
      <c r="D9" s="109" t="s">
        <v>14</v>
      </c>
      <c r="E9" s="112">
        <v>60</v>
      </c>
      <c r="F9" s="112" t="s">
        <v>17</v>
      </c>
      <c r="G9" s="114">
        <v>2.67</v>
      </c>
      <c r="H9" s="113" t="s">
        <v>64</v>
      </c>
      <c r="I9" s="116">
        <v>60</v>
      </c>
      <c r="J9" s="116" t="s">
        <v>17</v>
      </c>
      <c r="K9" s="118">
        <v>2.67</v>
      </c>
      <c r="L9" s="117" t="s">
        <v>64</v>
      </c>
      <c r="M9" s="121">
        <v>60</v>
      </c>
      <c r="N9" s="121" t="s">
        <v>17</v>
      </c>
      <c r="O9" s="123">
        <v>2.67</v>
      </c>
      <c r="P9" s="124" t="s">
        <v>18</v>
      </c>
      <c r="Q9" s="105"/>
      <c r="R9" s="11"/>
    </row>
    <row r="10" spans="1:18" ht="24.75" customHeight="1" x14ac:dyDescent="0.25">
      <c r="A10" s="108">
        <v>65</v>
      </c>
      <c r="B10" s="108" t="s">
        <v>16</v>
      </c>
      <c r="C10" s="110">
        <v>3</v>
      </c>
      <c r="D10" s="109" t="s">
        <v>14</v>
      </c>
      <c r="E10" s="112">
        <v>65</v>
      </c>
      <c r="F10" s="112" t="s">
        <v>16</v>
      </c>
      <c r="G10" s="114">
        <v>3</v>
      </c>
      <c r="H10" s="113" t="s">
        <v>64</v>
      </c>
      <c r="I10" s="116">
        <v>65</v>
      </c>
      <c r="J10" s="116" t="s">
        <v>16</v>
      </c>
      <c r="K10" s="118">
        <v>3</v>
      </c>
      <c r="L10" s="117" t="s">
        <v>64</v>
      </c>
      <c r="M10" s="121">
        <v>65</v>
      </c>
      <c r="N10" s="121" t="s">
        <v>16</v>
      </c>
      <c r="O10" s="123">
        <v>3</v>
      </c>
      <c r="P10" s="122" t="s">
        <v>14</v>
      </c>
      <c r="Q10" s="105"/>
      <c r="R10" s="11"/>
    </row>
    <row r="11" spans="1:18" ht="24.75" customHeight="1" x14ac:dyDescent="0.25">
      <c r="A11" s="108">
        <v>70</v>
      </c>
      <c r="B11" s="108" t="s">
        <v>15</v>
      </c>
      <c r="C11" s="110">
        <v>3.33</v>
      </c>
      <c r="D11" s="109" t="s">
        <v>14</v>
      </c>
      <c r="E11" s="112">
        <v>70</v>
      </c>
      <c r="F11" s="112" t="s">
        <v>15</v>
      </c>
      <c r="G11" s="114">
        <v>3.33</v>
      </c>
      <c r="H11" s="113" t="s">
        <v>64</v>
      </c>
      <c r="I11" s="116">
        <v>70</v>
      </c>
      <c r="J11" s="116" t="s">
        <v>15</v>
      </c>
      <c r="K11" s="118">
        <v>3.33</v>
      </c>
      <c r="L11" s="117" t="s">
        <v>64</v>
      </c>
      <c r="M11" s="121">
        <v>70</v>
      </c>
      <c r="N11" s="121" t="s">
        <v>15</v>
      </c>
      <c r="O11" s="123">
        <v>3.33</v>
      </c>
      <c r="P11" s="122" t="s">
        <v>14</v>
      </c>
      <c r="Q11" s="105"/>
      <c r="R11" s="11"/>
    </row>
    <row r="12" spans="1:18" ht="24.75" customHeight="1" x14ac:dyDescent="0.25">
      <c r="A12" s="108">
        <v>80</v>
      </c>
      <c r="B12" s="108" t="s">
        <v>13</v>
      </c>
      <c r="C12" s="110">
        <v>3.67</v>
      </c>
      <c r="D12" s="109" t="s">
        <v>11</v>
      </c>
      <c r="E12" s="112">
        <v>80</v>
      </c>
      <c r="F12" s="112" t="s">
        <v>13</v>
      </c>
      <c r="G12" s="114">
        <v>3.67</v>
      </c>
      <c r="H12" s="113" t="s">
        <v>63</v>
      </c>
      <c r="I12" s="116">
        <v>80</v>
      </c>
      <c r="J12" s="116" t="s">
        <v>13</v>
      </c>
      <c r="K12" s="118">
        <v>3.67</v>
      </c>
      <c r="L12" s="119" t="s">
        <v>64</v>
      </c>
      <c r="M12" s="121">
        <v>80</v>
      </c>
      <c r="N12" s="121" t="s">
        <v>13</v>
      </c>
      <c r="O12" s="123">
        <v>3.67</v>
      </c>
      <c r="P12" s="122" t="s">
        <v>11</v>
      </c>
      <c r="Q12" s="105"/>
      <c r="R12" s="11"/>
    </row>
    <row r="13" spans="1:18" ht="24.75" customHeight="1" x14ac:dyDescent="0.25">
      <c r="A13" s="111">
        <v>90</v>
      </c>
      <c r="B13" s="111" t="s">
        <v>12</v>
      </c>
      <c r="C13" s="110">
        <v>4</v>
      </c>
      <c r="D13" s="109" t="s">
        <v>11</v>
      </c>
      <c r="E13" s="115">
        <v>90</v>
      </c>
      <c r="F13" s="115" t="s">
        <v>12</v>
      </c>
      <c r="G13" s="114">
        <v>4</v>
      </c>
      <c r="H13" s="113" t="s">
        <v>62</v>
      </c>
      <c r="I13" s="120">
        <v>90</v>
      </c>
      <c r="J13" s="120" t="s">
        <v>12</v>
      </c>
      <c r="K13" s="118">
        <v>4</v>
      </c>
      <c r="L13" s="119" t="s">
        <v>64</v>
      </c>
      <c r="M13" s="125">
        <v>90</v>
      </c>
      <c r="N13" s="125" t="s">
        <v>12</v>
      </c>
      <c r="O13" s="123">
        <v>4</v>
      </c>
      <c r="P13" s="122" t="s">
        <v>11</v>
      </c>
      <c r="Q13" s="105"/>
      <c r="R13" s="11"/>
    </row>
    <row r="14" spans="1:18" ht="24.75" customHeight="1" x14ac:dyDescent="0.25">
      <c r="I14" s="103"/>
      <c r="J14" s="103"/>
      <c r="K14" s="106"/>
      <c r="L14" s="104"/>
      <c r="M14" s="103"/>
      <c r="N14" s="103"/>
      <c r="O14" s="106"/>
      <c r="P14" s="104"/>
      <c r="Q14" s="105"/>
      <c r="R14" s="11"/>
    </row>
    <row r="15" spans="1:18" ht="24.75" customHeight="1" x14ac:dyDescent="0.25">
      <c r="I15" s="107"/>
      <c r="J15" s="107"/>
      <c r="K15" s="106"/>
      <c r="L15" s="104"/>
      <c r="M15" s="107"/>
      <c r="N15" s="107"/>
      <c r="O15" s="106"/>
      <c r="P15" s="104"/>
      <c r="Q15" s="105"/>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Windows 8.1</cp:lastModifiedBy>
  <cp:lastPrinted>2017-04-25T06:40:33Z</cp:lastPrinted>
  <dcterms:created xsi:type="dcterms:W3CDTF">2015-12-01T12:50:48Z</dcterms:created>
  <dcterms:modified xsi:type="dcterms:W3CDTF">2017-09-12T01:58:20Z</dcterms:modified>
  <cp:category>Copyright by D@niel2016</cp:category>
</cp:coreProperties>
</file>